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 iterate="1" iterateCount="50"/>
</workbook>
</file>

<file path=xl/calcChain.xml><?xml version="1.0" encoding="utf-8"?>
<calcChain xmlns="http://schemas.openxmlformats.org/spreadsheetml/2006/main">
  <c r="M241" i="1" l="1"/>
  <c r="J241" i="1"/>
  <c r="M240" i="1"/>
  <c r="J240" i="1"/>
  <c r="I240" i="1"/>
  <c r="H240" i="1"/>
  <c r="O110" i="1" l="1"/>
  <c r="O109" i="1" s="1"/>
  <c r="M110" i="1"/>
  <c r="L110" i="1"/>
  <c r="J110" i="1" s="1"/>
  <c r="I110" i="1"/>
  <c r="G110" i="1"/>
  <c r="N109" i="1"/>
  <c r="N108" i="1" s="1"/>
  <c r="K109" i="1"/>
  <c r="I109" i="1"/>
  <c r="H109" i="1"/>
  <c r="G109" i="1" s="1"/>
  <c r="K108" i="1"/>
  <c r="I108" i="1"/>
  <c r="L109" i="1" l="1"/>
  <c r="L108" i="1" s="1"/>
  <c r="J108" i="1" s="1"/>
  <c r="O108" i="1"/>
  <c r="M108" i="1" s="1"/>
  <c r="M109" i="1"/>
  <c r="J109" i="1"/>
  <c r="H108" i="1"/>
  <c r="G108" i="1" s="1"/>
  <c r="M650" i="1" l="1"/>
  <c r="J650" i="1"/>
  <c r="G650" i="1"/>
  <c r="M649" i="1"/>
  <c r="J649" i="1"/>
  <c r="G649" i="1"/>
  <c r="O648" i="1"/>
  <c r="N648" i="1"/>
  <c r="L648" i="1"/>
  <c r="K648" i="1"/>
  <c r="J648" i="1" s="1"/>
  <c r="I648" i="1"/>
  <c r="H648" i="1"/>
  <c r="G648" i="1"/>
  <c r="M647" i="1"/>
  <c r="J647" i="1"/>
  <c r="H647" i="1"/>
  <c r="G647" i="1"/>
  <c r="O646" i="1"/>
  <c r="M646" i="1" s="1"/>
  <c r="N646" i="1"/>
  <c r="L646" i="1"/>
  <c r="L645" i="1" s="1"/>
  <c r="L644" i="1" s="1"/>
  <c r="K646" i="1"/>
  <c r="I646" i="1"/>
  <c r="H646" i="1"/>
  <c r="G646" i="1" s="1"/>
  <c r="N645" i="1"/>
  <c r="N644" i="1" s="1"/>
  <c r="I645" i="1"/>
  <c r="I644" i="1" s="1"/>
  <c r="M648" i="1" l="1"/>
  <c r="K645" i="1"/>
  <c r="J646" i="1"/>
  <c r="H645" i="1"/>
  <c r="O645" i="1"/>
  <c r="H644" i="1" l="1"/>
  <c r="G644" i="1" s="1"/>
  <c r="G645" i="1"/>
  <c r="K644" i="1"/>
  <c r="J644" i="1" s="1"/>
  <c r="J645" i="1"/>
  <c r="M645" i="1"/>
  <c r="O644" i="1"/>
  <c r="M644" i="1" s="1"/>
  <c r="M643" i="1" l="1"/>
  <c r="M642" i="1"/>
  <c r="G643" i="1"/>
  <c r="G642" i="1"/>
  <c r="J643" i="1"/>
  <c r="J642" i="1"/>
  <c r="L559" i="1" l="1"/>
  <c r="M515" i="1"/>
  <c r="J515" i="1"/>
  <c r="G515" i="1"/>
  <c r="H311" i="1" l="1"/>
  <c r="I311" i="1"/>
  <c r="K311" i="1"/>
  <c r="L311" i="1"/>
  <c r="H312" i="1"/>
  <c r="I312" i="1"/>
  <c r="K312" i="1"/>
  <c r="L312" i="1"/>
  <c r="H313" i="1"/>
  <c r="I313" i="1"/>
  <c r="K313" i="1"/>
  <c r="L313" i="1"/>
  <c r="H314" i="1"/>
  <c r="I314" i="1"/>
  <c r="K314" i="1"/>
  <c r="L314" i="1"/>
  <c r="M316" i="1"/>
  <c r="M311" i="1" s="1"/>
  <c r="J316" i="1"/>
  <c r="J311" i="1" s="1"/>
  <c r="G316" i="1"/>
  <c r="G312" i="1" s="1"/>
  <c r="O315" i="1"/>
  <c r="N315" i="1"/>
  <c r="N314" i="1" s="1"/>
  <c r="M310" i="1"/>
  <c r="J310" i="1"/>
  <c r="G310" i="1"/>
  <c r="O309" i="1"/>
  <c r="O307" i="1" s="1"/>
  <c r="N309" i="1"/>
  <c r="L309" i="1"/>
  <c r="L307" i="1" s="1"/>
  <c r="K309" i="1"/>
  <c r="K307" i="1" s="1"/>
  <c r="I309" i="1"/>
  <c r="I306" i="1" s="1"/>
  <c r="H309" i="1"/>
  <c r="H308" i="1" s="1"/>
  <c r="L308" i="1"/>
  <c r="M305" i="1"/>
  <c r="J305" i="1"/>
  <c r="G305" i="1"/>
  <c r="O304" i="1"/>
  <c r="O303" i="1" s="1"/>
  <c r="N304" i="1"/>
  <c r="N303" i="1" s="1"/>
  <c r="L304" i="1"/>
  <c r="L303" i="1" s="1"/>
  <c r="K304" i="1"/>
  <c r="K303" i="1" s="1"/>
  <c r="I304" i="1"/>
  <c r="I303" i="1" s="1"/>
  <c r="H304" i="1"/>
  <c r="H303" i="1" s="1"/>
  <c r="M302" i="1"/>
  <c r="J302" i="1"/>
  <c r="G302" i="1"/>
  <c r="O301" i="1"/>
  <c r="O300" i="1" s="1"/>
  <c r="N301" i="1"/>
  <c r="L301" i="1"/>
  <c r="L300" i="1" s="1"/>
  <c r="K301" i="1"/>
  <c r="I301" i="1"/>
  <c r="H301" i="1"/>
  <c r="H300" i="1" s="1"/>
  <c r="M299" i="1"/>
  <c r="J299" i="1"/>
  <c r="G299" i="1"/>
  <c r="O298" i="1"/>
  <c r="O297" i="1" s="1"/>
  <c r="N298" i="1"/>
  <c r="N297" i="1" s="1"/>
  <c r="L298" i="1"/>
  <c r="K298" i="1"/>
  <c r="I298" i="1"/>
  <c r="I297" i="1" s="1"/>
  <c r="H298" i="1"/>
  <c r="H297" i="1" s="1"/>
  <c r="L297" i="1"/>
  <c r="M293" i="1"/>
  <c r="J293" i="1"/>
  <c r="G293" i="1"/>
  <c r="O292" i="1"/>
  <c r="O291" i="1" s="1"/>
  <c r="N292" i="1"/>
  <c r="N291" i="1" s="1"/>
  <c r="L292" i="1"/>
  <c r="L290" i="1" s="1"/>
  <c r="K292" i="1"/>
  <c r="I292" i="1"/>
  <c r="I290" i="1" s="1"/>
  <c r="H292" i="1"/>
  <c r="H290" i="1" s="1"/>
  <c r="J280" i="1"/>
  <c r="N280" i="1"/>
  <c r="O280" i="1"/>
  <c r="K286" i="1"/>
  <c r="K285" i="1" s="1"/>
  <c r="L285" i="1"/>
  <c r="L284" i="1" s="1"/>
  <c r="I285" i="1"/>
  <c r="I284" i="1" s="1"/>
  <c r="H276" i="1"/>
  <c r="I276" i="1"/>
  <c r="K276" i="1"/>
  <c r="L276" i="1"/>
  <c r="N276" i="1"/>
  <c r="N275" i="1" s="1"/>
  <c r="O276" i="1"/>
  <c r="O275" i="1" s="1"/>
  <c r="H279" i="1"/>
  <c r="L278" i="1"/>
  <c r="K278" i="1"/>
  <c r="I278" i="1"/>
  <c r="J277" i="1"/>
  <c r="J276" i="1" s="1"/>
  <c r="J275" i="1" s="1"/>
  <c r="G277" i="1"/>
  <c r="G276" i="1" s="1"/>
  <c r="G275" i="1" s="1"/>
  <c r="H264" i="1"/>
  <c r="I264" i="1"/>
  <c r="J264" i="1"/>
  <c r="K264" i="1"/>
  <c r="L264" i="1"/>
  <c r="M264" i="1"/>
  <c r="N264" i="1"/>
  <c r="O264" i="1"/>
  <c r="H265" i="1"/>
  <c r="I265" i="1"/>
  <c r="J265" i="1"/>
  <c r="K265" i="1"/>
  <c r="L265" i="1"/>
  <c r="M265" i="1"/>
  <c r="N265" i="1"/>
  <c r="O265" i="1"/>
  <c r="H266" i="1"/>
  <c r="I266" i="1"/>
  <c r="J266" i="1"/>
  <c r="K266" i="1"/>
  <c r="L266" i="1"/>
  <c r="M266" i="1"/>
  <c r="N266" i="1"/>
  <c r="O266" i="1"/>
  <c r="H267" i="1"/>
  <c r="I267" i="1"/>
  <c r="J267" i="1"/>
  <c r="K267" i="1"/>
  <c r="L267" i="1"/>
  <c r="M267" i="1"/>
  <c r="N267" i="1"/>
  <c r="O267" i="1"/>
  <c r="H268" i="1"/>
  <c r="I268" i="1"/>
  <c r="J268" i="1"/>
  <c r="K268" i="1"/>
  <c r="L268" i="1"/>
  <c r="M268" i="1"/>
  <c r="N268" i="1"/>
  <c r="O268" i="1"/>
  <c r="H269" i="1"/>
  <c r="I269" i="1"/>
  <c r="J269" i="1"/>
  <c r="K269" i="1"/>
  <c r="L269" i="1"/>
  <c r="M269" i="1"/>
  <c r="N269" i="1"/>
  <c r="O269" i="1"/>
  <c r="G269" i="1"/>
  <c r="G268" i="1"/>
  <c r="G267" i="1"/>
  <c r="G266" i="1"/>
  <c r="G265" i="1"/>
  <c r="G264" i="1"/>
  <c r="H291" i="1" l="1"/>
  <c r="M301" i="1"/>
  <c r="H307" i="1"/>
  <c r="G311" i="1"/>
  <c r="L306" i="1"/>
  <c r="J298" i="1"/>
  <c r="K308" i="1"/>
  <c r="J308" i="1" s="1"/>
  <c r="J309" i="1"/>
  <c r="M314" i="1"/>
  <c r="M312" i="1"/>
  <c r="G313" i="1"/>
  <c r="H306" i="1"/>
  <c r="G306" i="1" s="1"/>
  <c r="G314" i="1"/>
  <c r="J303" i="1"/>
  <c r="M304" i="1"/>
  <c r="M315" i="1"/>
  <c r="L315" i="1" s="1"/>
  <c r="K315" i="1" s="1"/>
  <c r="J315" i="1" s="1"/>
  <c r="I315" i="1" s="1"/>
  <c r="H315" i="1" s="1"/>
  <c r="G315" i="1" s="1"/>
  <c r="M313" i="1"/>
  <c r="J301" i="1"/>
  <c r="J314" i="1"/>
  <c r="J312" i="1"/>
  <c r="M303" i="1"/>
  <c r="J304" i="1"/>
  <c r="J313" i="1"/>
  <c r="L275" i="1"/>
  <c r="L273" i="1" s="1"/>
  <c r="I289" i="1"/>
  <c r="I288" i="1" s="1"/>
  <c r="I291" i="1"/>
  <c r="L296" i="1"/>
  <c r="L295" i="1" s="1"/>
  <c r="K300" i="1"/>
  <c r="J300" i="1" s="1"/>
  <c r="G301" i="1"/>
  <c r="O308" i="1"/>
  <c r="N289" i="1"/>
  <c r="N288" i="1" s="1"/>
  <c r="G292" i="1"/>
  <c r="G290" i="1"/>
  <c r="M309" i="1"/>
  <c r="N313" i="1"/>
  <c r="N312" i="1"/>
  <c r="K275" i="1"/>
  <c r="K273" i="1" s="1"/>
  <c r="L291" i="1"/>
  <c r="M291" i="1"/>
  <c r="G297" i="1"/>
  <c r="G298" i="1"/>
  <c r="I300" i="1"/>
  <c r="G300" i="1" s="1"/>
  <c r="I307" i="1"/>
  <c r="G307" i="1" s="1"/>
  <c r="I308" i="1"/>
  <c r="G308" i="1" s="1"/>
  <c r="G309" i="1"/>
  <c r="J307" i="1"/>
  <c r="O314" i="1"/>
  <c r="O312" i="1" s="1"/>
  <c r="I275" i="1"/>
  <c r="I271" i="1" s="1"/>
  <c r="N290" i="1"/>
  <c r="J292" i="1"/>
  <c r="G304" i="1"/>
  <c r="M297" i="1"/>
  <c r="O296" i="1"/>
  <c r="O295" i="1" s="1"/>
  <c r="G303" i="1"/>
  <c r="K289" i="1"/>
  <c r="N306" i="1"/>
  <c r="H289" i="1"/>
  <c r="L289" i="1"/>
  <c r="L288" i="1" s="1"/>
  <c r="K290" i="1"/>
  <c r="J290" i="1" s="1"/>
  <c r="O290" i="1"/>
  <c r="M292" i="1"/>
  <c r="M298" i="1"/>
  <c r="K306" i="1"/>
  <c r="O306" i="1"/>
  <c r="N307" i="1"/>
  <c r="M307" i="1" s="1"/>
  <c r="O289" i="1"/>
  <c r="O288" i="1" s="1"/>
  <c r="K291" i="1"/>
  <c r="H296" i="1"/>
  <c r="K297" i="1"/>
  <c r="N300" i="1"/>
  <c r="N308" i="1"/>
  <c r="K284" i="1"/>
  <c r="H285" i="1"/>
  <c r="G274" i="1"/>
  <c r="G273" i="1"/>
  <c r="G272" i="1"/>
  <c r="G271" i="1"/>
  <c r="O271" i="1"/>
  <c r="O272" i="1"/>
  <c r="O273" i="1"/>
  <c r="O274" i="1"/>
  <c r="N271" i="1"/>
  <c r="N272" i="1"/>
  <c r="N273" i="1"/>
  <c r="N274" i="1"/>
  <c r="J271" i="1"/>
  <c r="J272" i="1"/>
  <c r="J273" i="1"/>
  <c r="J274" i="1"/>
  <c r="H278" i="1"/>
  <c r="H275" i="1" s="1"/>
  <c r="H258" i="1"/>
  <c r="I258" i="1"/>
  <c r="K258" i="1"/>
  <c r="L258" i="1"/>
  <c r="N258" i="1"/>
  <c r="O258" i="1"/>
  <c r="H259" i="1"/>
  <c r="I259" i="1"/>
  <c r="K259" i="1"/>
  <c r="L259" i="1"/>
  <c r="N259" i="1"/>
  <c r="O259" i="1"/>
  <c r="H260" i="1"/>
  <c r="I260" i="1"/>
  <c r="K260" i="1"/>
  <c r="L260" i="1"/>
  <c r="N260" i="1"/>
  <c r="O260" i="1"/>
  <c r="H261" i="1"/>
  <c r="I261" i="1"/>
  <c r="K261" i="1"/>
  <c r="L261" i="1"/>
  <c r="N261" i="1"/>
  <c r="O261" i="1"/>
  <c r="H262" i="1"/>
  <c r="I262" i="1"/>
  <c r="K262" i="1"/>
  <c r="L262" i="1"/>
  <c r="N262" i="1"/>
  <c r="O262" i="1"/>
  <c r="H252" i="1"/>
  <c r="I252" i="1"/>
  <c r="K252" i="1"/>
  <c r="L252" i="1"/>
  <c r="N252" i="1"/>
  <c r="O252" i="1"/>
  <c r="H253" i="1"/>
  <c r="I253" i="1"/>
  <c r="K253" i="1"/>
  <c r="L253" i="1"/>
  <c r="N253" i="1"/>
  <c r="O253" i="1"/>
  <c r="H254" i="1"/>
  <c r="I254" i="1"/>
  <c r="K254" i="1"/>
  <c r="L254" i="1"/>
  <c r="N254" i="1"/>
  <c r="O254" i="1"/>
  <c r="H255" i="1"/>
  <c r="I255" i="1"/>
  <c r="K255" i="1"/>
  <c r="L255" i="1"/>
  <c r="N255" i="1"/>
  <c r="O255" i="1"/>
  <c r="H256" i="1"/>
  <c r="I256" i="1"/>
  <c r="K256" i="1"/>
  <c r="L256" i="1"/>
  <c r="N256" i="1"/>
  <c r="O256" i="1"/>
  <c r="H250" i="1"/>
  <c r="H246" i="1" s="1"/>
  <c r="I250" i="1"/>
  <c r="I246" i="1" s="1"/>
  <c r="K250" i="1"/>
  <c r="K247" i="1" s="1"/>
  <c r="L250" i="1"/>
  <c r="L248" i="1" s="1"/>
  <c r="H238" i="1"/>
  <c r="H237" i="1" s="1"/>
  <c r="H236" i="1" s="1"/>
  <c r="H235" i="1" s="1"/>
  <c r="H234" i="1" s="1"/>
  <c r="I238" i="1"/>
  <c r="I237" i="1" s="1"/>
  <c r="I236" i="1" s="1"/>
  <c r="I235" i="1" s="1"/>
  <c r="I234" i="1" s="1"/>
  <c r="K238" i="1"/>
  <c r="K237" i="1" s="1"/>
  <c r="K236" i="1" s="1"/>
  <c r="K235" i="1" s="1"/>
  <c r="K234" i="1" s="1"/>
  <c r="L238" i="1"/>
  <c r="L237" i="1" s="1"/>
  <c r="L236" i="1" s="1"/>
  <c r="L235" i="1" s="1"/>
  <c r="L234" i="1" s="1"/>
  <c r="N238" i="1"/>
  <c r="N237" i="1" s="1"/>
  <c r="N236" i="1" s="1"/>
  <c r="N235" i="1" s="1"/>
  <c r="N234" i="1" s="1"/>
  <c r="O238" i="1"/>
  <c r="O237" i="1" s="1"/>
  <c r="O236" i="1" s="1"/>
  <c r="O235" i="1" s="1"/>
  <c r="O234" i="1" s="1"/>
  <c r="M263" i="1"/>
  <c r="M258" i="1" s="1"/>
  <c r="J263" i="1"/>
  <c r="J258" i="1" s="1"/>
  <c r="G263" i="1"/>
  <c r="G261" i="1" s="1"/>
  <c r="M257" i="1"/>
  <c r="M252" i="1" s="1"/>
  <c r="J257" i="1"/>
  <c r="J252" i="1" s="1"/>
  <c r="G257" i="1"/>
  <c r="G255" i="1" s="1"/>
  <c r="M251" i="1"/>
  <c r="M250" i="1" s="1"/>
  <c r="M246" i="1" s="1"/>
  <c r="J251" i="1"/>
  <c r="J250" i="1" s="1"/>
  <c r="G251" i="1"/>
  <c r="G250" i="1" s="1"/>
  <c r="G248" i="1" s="1"/>
  <c r="O250" i="1"/>
  <c r="N250" i="1"/>
  <c r="M244" i="1"/>
  <c r="J244" i="1"/>
  <c r="G244" i="1"/>
  <c r="O243" i="1"/>
  <c r="O242" i="1" s="1"/>
  <c r="N243" i="1"/>
  <c r="L243" i="1"/>
  <c r="L242" i="1" s="1"/>
  <c r="K243" i="1"/>
  <c r="I243" i="1"/>
  <c r="H243" i="1"/>
  <c r="H242" i="1" s="1"/>
  <c r="M239" i="1"/>
  <c r="M238" i="1" s="1"/>
  <c r="M237" i="1" s="1"/>
  <c r="M236" i="1" s="1"/>
  <c r="M235" i="1" s="1"/>
  <c r="M234" i="1" s="1"/>
  <c r="J239" i="1"/>
  <c r="J238" i="1" s="1"/>
  <c r="J237" i="1" s="1"/>
  <c r="J236" i="1" s="1"/>
  <c r="J235" i="1" s="1"/>
  <c r="J234" i="1" s="1"/>
  <c r="G239" i="1"/>
  <c r="G238" i="1" s="1"/>
  <c r="M233" i="1"/>
  <c r="J233" i="1"/>
  <c r="G233" i="1"/>
  <c r="O232" i="1"/>
  <c r="N232" i="1"/>
  <c r="L232" i="1"/>
  <c r="K232" i="1"/>
  <c r="I232" i="1"/>
  <c r="H232" i="1"/>
  <c r="M231" i="1"/>
  <c r="J231" i="1"/>
  <c r="G231" i="1"/>
  <c r="O230" i="1"/>
  <c r="N230" i="1"/>
  <c r="L230" i="1"/>
  <c r="K230" i="1"/>
  <c r="I230" i="1"/>
  <c r="H230" i="1"/>
  <c r="M225" i="1"/>
  <c r="J225" i="1"/>
  <c r="G225" i="1"/>
  <c r="O224" i="1"/>
  <c r="O223" i="1" s="1"/>
  <c r="O222" i="1" s="1"/>
  <c r="O221" i="1" s="1"/>
  <c r="N224" i="1"/>
  <c r="N223" i="1" s="1"/>
  <c r="L224" i="1"/>
  <c r="L223" i="1" s="1"/>
  <c r="L222" i="1" s="1"/>
  <c r="L221" i="1" s="1"/>
  <c r="K224" i="1"/>
  <c r="I224" i="1"/>
  <c r="H224" i="1"/>
  <c r="H223" i="1" s="1"/>
  <c r="H222" i="1" s="1"/>
  <c r="H221" i="1" s="1"/>
  <c r="M220" i="1"/>
  <c r="J220" i="1"/>
  <c r="G220" i="1"/>
  <c r="M219" i="1"/>
  <c r="J219" i="1"/>
  <c r="G219" i="1"/>
  <c r="N218" i="1"/>
  <c r="K218" i="1"/>
  <c r="J218" i="1" s="1"/>
  <c r="H218" i="1"/>
  <c r="O217" i="1"/>
  <c r="O216" i="1" s="1"/>
  <c r="L217" i="1"/>
  <c r="L216" i="1" s="1"/>
  <c r="I217" i="1"/>
  <c r="I216" i="1" s="1"/>
  <c r="M215" i="1"/>
  <c r="J215" i="1"/>
  <c r="G215" i="1"/>
  <c r="O214" i="1"/>
  <c r="N214" i="1"/>
  <c r="L214" i="1"/>
  <c r="K214" i="1"/>
  <c r="I214" i="1"/>
  <c r="H214" i="1"/>
  <c r="M213" i="1"/>
  <c r="J213" i="1"/>
  <c r="G213" i="1"/>
  <c r="O212" i="1"/>
  <c r="N212" i="1"/>
  <c r="L212" i="1"/>
  <c r="K212" i="1"/>
  <c r="I212" i="1"/>
  <c r="H212" i="1"/>
  <c r="M206" i="1"/>
  <c r="J206" i="1"/>
  <c r="G206" i="1"/>
  <c r="O205" i="1"/>
  <c r="N205" i="1"/>
  <c r="L205" i="1"/>
  <c r="K205" i="1"/>
  <c r="I205" i="1"/>
  <c r="H205" i="1"/>
  <c r="M204" i="1"/>
  <c r="J204" i="1"/>
  <c r="G204" i="1"/>
  <c r="M203" i="1"/>
  <c r="J203" i="1"/>
  <c r="G203" i="1"/>
  <c r="O202" i="1"/>
  <c r="N202" i="1"/>
  <c r="L202" i="1"/>
  <c r="K202" i="1"/>
  <c r="I202" i="1"/>
  <c r="H202" i="1"/>
  <c r="M201" i="1"/>
  <c r="J201" i="1"/>
  <c r="G201" i="1"/>
  <c r="M200" i="1"/>
  <c r="J200" i="1"/>
  <c r="G200" i="1"/>
  <c r="O199" i="1"/>
  <c r="N199" i="1"/>
  <c r="L199" i="1"/>
  <c r="K199" i="1"/>
  <c r="I199" i="1"/>
  <c r="H199" i="1"/>
  <c r="M198" i="1"/>
  <c r="J198" i="1"/>
  <c r="G198" i="1"/>
  <c r="O197" i="1"/>
  <c r="N197" i="1"/>
  <c r="L197" i="1"/>
  <c r="K197" i="1"/>
  <c r="I197" i="1"/>
  <c r="H197" i="1"/>
  <c r="M196" i="1"/>
  <c r="J196" i="1"/>
  <c r="H196" i="1"/>
  <c r="G196" i="1" s="1"/>
  <c r="M195" i="1"/>
  <c r="J195" i="1"/>
  <c r="H195" i="1"/>
  <c r="G195" i="1" s="1"/>
  <c r="N194" i="1"/>
  <c r="N193" i="1" s="1"/>
  <c r="K194" i="1"/>
  <c r="J194" i="1" s="1"/>
  <c r="H194" i="1"/>
  <c r="G194" i="1" s="1"/>
  <c r="O193" i="1"/>
  <c r="L193" i="1"/>
  <c r="I193" i="1"/>
  <c r="M190" i="1"/>
  <c r="K190" i="1"/>
  <c r="H190" i="1"/>
  <c r="H189" i="1" s="1"/>
  <c r="H188" i="1" s="1"/>
  <c r="O189" i="1"/>
  <c r="O188" i="1" s="1"/>
  <c r="N189" i="1"/>
  <c r="L189" i="1"/>
  <c r="L188" i="1" s="1"/>
  <c r="I189" i="1"/>
  <c r="I188" i="1" s="1"/>
  <c r="M187" i="1"/>
  <c r="J187" i="1"/>
  <c r="G187" i="1"/>
  <c r="O186" i="1"/>
  <c r="N186" i="1"/>
  <c r="N185" i="1" s="1"/>
  <c r="L186" i="1"/>
  <c r="L185" i="1" s="1"/>
  <c r="K186" i="1"/>
  <c r="I186" i="1"/>
  <c r="I185" i="1" s="1"/>
  <c r="H186" i="1"/>
  <c r="M184" i="1"/>
  <c r="J184" i="1"/>
  <c r="G184" i="1"/>
  <c r="O183" i="1"/>
  <c r="O182" i="1" s="1"/>
  <c r="N183" i="1"/>
  <c r="L183" i="1"/>
  <c r="L182" i="1" s="1"/>
  <c r="K183" i="1"/>
  <c r="I183" i="1"/>
  <c r="I182" i="1" s="1"/>
  <c r="H183" i="1"/>
  <c r="M179" i="1"/>
  <c r="J179" i="1"/>
  <c r="G179" i="1"/>
  <c r="O178" i="1"/>
  <c r="O177" i="1" s="1"/>
  <c r="O176" i="1" s="1"/>
  <c r="O175" i="1" s="1"/>
  <c r="N178" i="1"/>
  <c r="L178" i="1"/>
  <c r="L177" i="1" s="1"/>
  <c r="L176" i="1" s="1"/>
  <c r="L175" i="1" s="1"/>
  <c r="K178" i="1"/>
  <c r="I178" i="1"/>
  <c r="I177" i="1" s="1"/>
  <c r="I176" i="1" s="1"/>
  <c r="I175" i="1" s="1"/>
  <c r="H178" i="1"/>
  <c r="M174" i="1"/>
  <c r="J174" i="1"/>
  <c r="G174" i="1"/>
  <c r="O173" i="1"/>
  <c r="O172" i="1" s="1"/>
  <c r="N173" i="1"/>
  <c r="L173" i="1"/>
  <c r="L172" i="1" s="1"/>
  <c r="K173" i="1"/>
  <c r="I173" i="1"/>
  <c r="I172" i="1" s="1"/>
  <c r="H173" i="1"/>
  <c r="H172" i="1" s="1"/>
  <c r="M171" i="1"/>
  <c r="J171" i="1"/>
  <c r="G171" i="1"/>
  <c r="M170" i="1"/>
  <c r="J170" i="1"/>
  <c r="G170" i="1"/>
  <c r="M169" i="1"/>
  <c r="J169" i="1"/>
  <c r="H169" i="1"/>
  <c r="G169" i="1" s="1"/>
  <c r="O168" i="1"/>
  <c r="N168" i="1"/>
  <c r="L168" i="1"/>
  <c r="K168" i="1"/>
  <c r="I168" i="1"/>
  <c r="M167" i="1"/>
  <c r="J167" i="1"/>
  <c r="G167" i="1"/>
  <c r="O166" i="1"/>
  <c r="N166" i="1"/>
  <c r="L166" i="1"/>
  <c r="K166" i="1"/>
  <c r="I166" i="1"/>
  <c r="H166" i="1"/>
  <c r="M165" i="1"/>
  <c r="J165" i="1"/>
  <c r="G165" i="1"/>
  <c r="O164" i="1"/>
  <c r="N164" i="1"/>
  <c r="L164" i="1"/>
  <c r="K164" i="1"/>
  <c r="I164" i="1"/>
  <c r="H164" i="1"/>
  <c r="M159" i="1"/>
  <c r="J159" i="1"/>
  <c r="G159" i="1"/>
  <c r="O158" i="1"/>
  <c r="N158" i="1"/>
  <c r="L158" i="1"/>
  <c r="K158" i="1"/>
  <c r="I158" i="1"/>
  <c r="H158" i="1"/>
  <c r="O157" i="1"/>
  <c r="N157" i="1"/>
  <c r="L157" i="1"/>
  <c r="K157" i="1"/>
  <c r="I157" i="1"/>
  <c r="H157" i="1"/>
  <c r="O156" i="1"/>
  <c r="O155" i="1" s="1"/>
  <c r="N156" i="1"/>
  <c r="N155" i="1" s="1"/>
  <c r="L156" i="1"/>
  <c r="L155" i="1" s="1"/>
  <c r="K156" i="1"/>
  <c r="I156" i="1"/>
  <c r="I155" i="1" s="1"/>
  <c r="H156" i="1"/>
  <c r="M154" i="1"/>
  <c r="J154" i="1"/>
  <c r="G154" i="1"/>
  <c r="O153" i="1"/>
  <c r="N153" i="1"/>
  <c r="L153" i="1"/>
  <c r="K153" i="1"/>
  <c r="I153" i="1"/>
  <c r="H153" i="1"/>
  <c r="O152" i="1"/>
  <c r="N152" i="1"/>
  <c r="L152" i="1"/>
  <c r="K152" i="1"/>
  <c r="I152" i="1"/>
  <c r="H152" i="1"/>
  <c r="O151" i="1"/>
  <c r="N151" i="1"/>
  <c r="L151" i="1"/>
  <c r="K151" i="1"/>
  <c r="I151" i="1"/>
  <c r="H151" i="1"/>
  <c r="O150" i="1"/>
  <c r="N150" i="1"/>
  <c r="L150" i="1"/>
  <c r="K150" i="1"/>
  <c r="I150" i="1"/>
  <c r="H150" i="1"/>
  <c r="M149" i="1"/>
  <c r="J149" i="1"/>
  <c r="G149" i="1"/>
  <c r="M148" i="1"/>
  <c r="J148" i="1"/>
  <c r="G148" i="1"/>
  <c r="N147" i="1"/>
  <c r="M147" i="1" s="1"/>
  <c r="K147" i="1"/>
  <c r="J147" i="1" s="1"/>
  <c r="H147" i="1"/>
  <c r="G147" i="1" s="1"/>
  <c r="M146" i="1"/>
  <c r="J146" i="1"/>
  <c r="G146" i="1"/>
  <c r="O145" i="1"/>
  <c r="L145" i="1"/>
  <c r="I145" i="1"/>
  <c r="N144" i="1"/>
  <c r="M144" i="1" s="1"/>
  <c r="K144" i="1"/>
  <c r="J144" i="1" s="1"/>
  <c r="H144" i="1"/>
  <c r="G144" i="1" s="1"/>
  <c r="O143" i="1"/>
  <c r="L143" i="1"/>
  <c r="I143" i="1"/>
  <c r="N141" i="1"/>
  <c r="M141" i="1" s="1"/>
  <c r="K141" i="1"/>
  <c r="J141" i="1" s="1"/>
  <c r="H141" i="1"/>
  <c r="G141" i="1" s="1"/>
  <c r="O140" i="1"/>
  <c r="O139" i="1" s="1"/>
  <c r="L140" i="1"/>
  <c r="L139" i="1" s="1"/>
  <c r="I140" i="1"/>
  <c r="I139" i="1" s="1"/>
  <c r="I50" i="1"/>
  <c r="L50" i="1"/>
  <c r="O50" i="1"/>
  <c r="I43" i="1"/>
  <c r="I42" i="1" s="1"/>
  <c r="I41" i="1" s="1"/>
  <c r="I40" i="1" s="1"/>
  <c r="I39" i="1" s="1"/>
  <c r="L43" i="1"/>
  <c r="L42" i="1" s="1"/>
  <c r="L41" i="1" s="1"/>
  <c r="L40" i="1" s="1"/>
  <c r="L39" i="1" s="1"/>
  <c r="O43" i="1"/>
  <c r="O42" i="1" s="1"/>
  <c r="O41" i="1" s="1"/>
  <c r="O40" i="1" s="1"/>
  <c r="O39" i="1" s="1"/>
  <c r="M134" i="1"/>
  <c r="J134" i="1"/>
  <c r="G134" i="1"/>
  <c r="O133" i="1"/>
  <c r="O130" i="1" s="1"/>
  <c r="O129" i="1" s="1"/>
  <c r="N133" i="1"/>
  <c r="N131" i="1" s="1"/>
  <c r="L133" i="1"/>
  <c r="L132" i="1" s="1"/>
  <c r="K133" i="1"/>
  <c r="K130" i="1" s="1"/>
  <c r="I133" i="1"/>
  <c r="I132" i="1" s="1"/>
  <c r="H133" i="1"/>
  <c r="H131" i="1" s="1"/>
  <c r="M128" i="1"/>
  <c r="J128" i="1"/>
  <c r="G128" i="1"/>
  <c r="O127" i="1"/>
  <c r="O126" i="1" s="1"/>
  <c r="O125" i="1" s="1"/>
  <c r="N127" i="1"/>
  <c r="N126" i="1" s="1"/>
  <c r="L127" i="1"/>
  <c r="K127" i="1"/>
  <c r="K126" i="1" s="1"/>
  <c r="I127" i="1"/>
  <c r="I126" i="1" s="1"/>
  <c r="H127" i="1"/>
  <c r="H126" i="1" s="1"/>
  <c r="H125" i="1" s="1"/>
  <c r="M124" i="1"/>
  <c r="J124" i="1"/>
  <c r="G124" i="1"/>
  <c r="O123" i="1"/>
  <c r="O122" i="1" s="1"/>
  <c r="N123" i="1"/>
  <c r="N122" i="1" s="1"/>
  <c r="L123" i="1"/>
  <c r="L121" i="1" s="1"/>
  <c r="K123" i="1"/>
  <c r="I123" i="1"/>
  <c r="I120" i="1" s="1"/>
  <c r="H123" i="1"/>
  <c r="H121" i="1" s="1"/>
  <c r="N117" i="1"/>
  <c r="N116" i="1" s="1"/>
  <c r="K117" i="1"/>
  <c r="J117" i="1" s="1"/>
  <c r="H117" i="1"/>
  <c r="H114" i="1" s="1"/>
  <c r="O116" i="1"/>
  <c r="L116" i="1"/>
  <c r="I116" i="1"/>
  <c r="O115" i="1"/>
  <c r="L115" i="1"/>
  <c r="I115" i="1"/>
  <c r="O114" i="1"/>
  <c r="L114" i="1"/>
  <c r="I114" i="1"/>
  <c r="O113" i="1"/>
  <c r="L113" i="1"/>
  <c r="I113" i="1"/>
  <c r="O112" i="1"/>
  <c r="L112" i="1"/>
  <c r="I112" i="1"/>
  <c r="O111" i="1"/>
  <c r="L111" i="1"/>
  <c r="I111" i="1"/>
  <c r="H103" i="1"/>
  <c r="I103" i="1"/>
  <c r="K103" i="1"/>
  <c r="L103" i="1"/>
  <c r="N103" i="1"/>
  <c r="O103" i="1"/>
  <c r="M107" i="1"/>
  <c r="J107" i="1"/>
  <c r="G107" i="1"/>
  <c r="O106" i="1"/>
  <c r="N106" i="1"/>
  <c r="L106" i="1"/>
  <c r="K106" i="1"/>
  <c r="I106" i="1"/>
  <c r="H106" i="1"/>
  <c r="M105" i="1"/>
  <c r="J105" i="1"/>
  <c r="G105" i="1"/>
  <c r="O104" i="1"/>
  <c r="N104" i="1"/>
  <c r="L104" i="1"/>
  <c r="K104" i="1"/>
  <c r="I104" i="1"/>
  <c r="H104" i="1"/>
  <c r="I78" i="1"/>
  <c r="L78" i="1"/>
  <c r="O78" i="1"/>
  <c r="I73" i="1"/>
  <c r="K73" i="1"/>
  <c r="L73" i="1"/>
  <c r="N73" i="1"/>
  <c r="O73" i="1"/>
  <c r="M98" i="1"/>
  <c r="J98" i="1"/>
  <c r="G98" i="1"/>
  <c r="O97" i="1"/>
  <c r="O96" i="1" s="1"/>
  <c r="O95" i="1" s="1"/>
  <c r="O94" i="1" s="1"/>
  <c r="O93" i="1" s="1"/>
  <c r="O92" i="1" s="1"/>
  <c r="N97" i="1"/>
  <c r="L97" i="1"/>
  <c r="L96" i="1" s="1"/>
  <c r="L95" i="1" s="1"/>
  <c r="L94" i="1" s="1"/>
  <c r="L93" i="1" s="1"/>
  <c r="L92" i="1" s="1"/>
  <c r="K97" i="1"/>
  <c r="K96" i="1" s="1"/>
  <c r="K95" i="1" s="1"/>
  <c r="I97" i="1"/>
  <c r="I96" i="1" s="1"/>
  <c r="I95" i="1" s="1"/>
  <c r="I94" i="1" s="1"/>
  <c r="I93" i="1" s="1"/>
  <c r="I92" i="1" s="1"/>
  <c r="H97" i="1"/>
  <c r="H96" i="1" s="1"/>
  <c r="N91" i="1"/>
  <c r="N90" i="1" s="1"/>
  <c r="K91" i="1"/>
  <c r="J91" i="1" s="1"/>
  <c r="H91" i="1"/>
  <c r="O90" i="1"/>
  <c r="O89" i="1" s="1"/>
  <c r="O88" i="1" s="1"/>
  <c r="O87" i="1" s="1"/>
  <c r="L90" i="1"/>
  <c r="L89" i="1" s="1"/>
  <c r="L88" i="1" s="1"/>
  <c r="L87" i="1" s="1"/>
  <c r="I90" i="1"/>
  <c r="I89" i="1" s="1"/>
  <c r="I88" i="1" s="1"/>
  <c r="I87" i="1" s="1"/>
  <c r="M86" i="1"/>
  <c r="J86" i="1"/>
  <c r="G86" i="1"/>
  <c r="O85" i="1"/>
  <c r="N85" i="1"/>
  <c r="N84" i="1" s="1"/>
  <c r="L85" i="1"/>
  <c r="L84" i="1" s="1"/>
  <c r="L83" i="1" s="1"/>
  <c r="L82" i="1" s="1"/>
  <c r="K85" i="1"/>
  <c r="I85" i="1"/>
  <c r="H85" i="1"/>
  <c r="H84" i="1" s="1"/>
  <c r="N81" i="1"/>
  <c r="K81" i="1"/>
  <c r="J81" i="1" s="1"/>
  <c r="H81" i="1"/>
  <c r="O80" i="1"/>
  <c r="L80" i="1"/>
  <c r="I80" i="1"/>
  <c r="N79" i="1"/>
  <c r="N78" i="1" s="1"/>
  <c r="K79" i="1"/>
  <c r="J79" i="1" s="1"/>
  <c r="J78" i="1" s="1"/>
  <c r="H79" i="1"/>
  <c r="H78" i="1" s="1"/>
  <c r="M74" i="1"/>
  <c r="M73" i="1" s="1"/>
  <c r="J74" i="1"/>
  <c r="J73" i="1" s="1"/>
  <c r="H74" i="1"/>
  <c r="G74" i="1" s="1"/>
  <c r="G73" i="1" s="1"/>
  <c r="N72" i="1"/>
  <c r="N71" i="1" s="1"/>
  <c r="K72" i="1"/>
  <c r="J72" i="1" s="1"/>
  <c r="H72" i="1"/>
  <c r="H71" i="1" s="1"/>
  <c r="O71" i="1"/>
  <c r="L71" i="1"/>
  <c r="I71" i="1"/>
  <c r="M66" i="1"/>
  <c r="J66" i="1"/>
  <c r="G66" i="1"/>
  <c r="O65" i="1"/>
  <c r="O64" i="1" s="1"/>
  <c r="N65" i="1"/>
  <c r="L65" i="1"/>
  <c r="L64" i="1" s="1"/>
  <c r="K65" i="1"/>
  <c r="K64" i="1" s="1"/>
  <c r="I65" i="1"/>
  <c r="I64" i="1" s="1"/>
  <c r="H65" i="1"/>
  <c r="H64" i="1" s="1"/>
  <c r="M63" i="1"/>
  <c r="J63" i="1"/>
  <c r="G63" i="1"/>
  <c r="O62" i="1"/>
  <c r="N62" i="1"/>
  <c r="L62" i="1"/>
  <c r="K62" i="1"/>
  <c r="I62" i="1"/>
  <c r="H62" i="1"/>
  <c r="M61" i="1"/>
  <c r="J61" i="1"/>
  <c r="G61" i="1"/>
  <c r="O60" i="1"/>
  <c r="N60" i="1"/>
  <c r="L60" i="1"/>
  <c r="K60" i="1"/>
  <c r="I60" i="1"/>
  <c r="H60" i="1"/>
  <c r="I51" i="1"/>
  <c r="L51" i="1"/>
  <c r="O51" i="1"/>
  <c r="M54" i="1"/>
  <c r="J54" i="1"/>
  <c r="M53" i="1"/>
  <c r="J53" i="1"/>
  <c r="I53" i="1"/>
  <c r="H53" i="1"/>
  <c r="N52" i="1"/>
  <c r="M52" i="1" s="1"/>
  <c r="M51" i="1" s="1"/>
  <c r="K52" i="1"/>
  <c r="J52" i="1" s="1"/>
  <c r="J51" i="1" s="1"/>
  <c r="H52" i="1"/>
  <c r="G52" i="1" s="1"/>
  <c r="G51" i="1" s="1"/>
  <c r="N45" i="1"/>
  <c r="M45" i="1" s="1"/>
  <c r="M43" i="1" s="1"/>
  <c r="M42" i="1" s="1"/>
  <c r="M41" i="1" s="1"/>
  <c r="M40" i="1" s="1"/>
  <c r="M39" i="1" s="1"/>
  <c r="K45" i="1"/>
  <c r="J45" i="1" s="1"/>
  <c r="J43" i="1" s="1"/>
  <c r="J42" i="1" s="1"/>
  <c r="J41" i="1" s="1"/>
  <c r="J40" i="1" s="1"/>
  <c r="J39" i="1" s="1"/>
  <c r="H45" i="1"/>
  <c r="G45" i="1" s="1"/>
  <c r="G43" i="1" s="1"/>
  <c r="G42" i="1" s="1"/>
  <c r="G41" i="1" s="1"/>
  <c r="G40" i="1" s="1"/>
  <c r="G39" i="1" s="1"/>
  <c r="O44" i="1"/>
  <c r="L44" i="1"/>
  <c r="I44" i="1"/>
  <c r="M38" i="1"/>
  <c r="J38" i="1"/>
  <c r="G38" i="1"/>
  <c r="O37" i="1"/>
  <c r="N37" i="1"/>
  <c r="L37" i="1"/>
  <c r="K37" i="1"/>
  <c r="I37" i="1"/>
  <c r="H37" i="1"/>
  <c r="O36" i="1"/>
  <c r="N36" i="1"/>
  <c r="L36" i="1"/>
  <c r="K36" i="1"/>
  <c r="I36" i="1"/>
  <c r="H36" i="1"/>
  <c r="O35" i="1"/>
  <c r="N35" i="1"/>
  <c r="L35" i="1"/>
  <c r="K35" i="1"/>
  <c r="I35" i="1"/>
  <c r="H35" i="1"/>
  <c r="O34" i="1"/>
  <c r="N34" i="1"/>
  <c r="L34" i="1"/>
  <c r="K34" i="1"/>
  <c r="I34" i="1"/>
  <c r="H34" i="1"/>
  <c r="O33" i="1"/>
  <c r="N33" i="1"/>
  <c r="L33" i="1"/>
  <c r="K33" i="1"/>
  <c r="I33" i="1"/>
  <c r="H33" i="1"/>
  <c r="M32" i="1"/>
  <c r="J32" i="1"/>
  <c r="G32" i="1"/>
  <c r="O31" i="1"/>
  <c r="N31" i="1"/>
  <c r="L31" i="1"/>
  <c r="K31" i="1"/>
  <c r="I31" i="1"/>
  <c r="H31" i="1"/>
  <c r="M30" i="1"/>
  <c r="J30" i="1"/>
  <c r="G30" i="1"/>
  <c r="O29" i="1"/>
  <c r="N29" i="1"/>
  <c r="L29" i="1"/>
  <c r="K29" i="1"/>
  <c r="I29" i="1"/>
  <c r="H29" i="1"/>
  <c r="O25" i="1"/>
  <c r="M25" i="1" s="1"/>
  <c r="L25" i="1"/>
  <c r="L24" i="1" s="1"/>
  <c r="I25" i="1"/>
  <c r="G25" i="1" s="1"/>
  <c r="N24" i="1"/>
  <c r="K24" i="1"/>
  <c r="H24" i="1"/>
  <c r="M23" i="1"/>
  <c r="J23" i="1"/>
  <c r="G23" i="1"/>
  <c r="M22" i="1"/>
  <c r="J22" i="1"/>
  <c r="G22" i="1"/>
  <c r="M21" i="1"/>
  <c r="J21" i="1"/>
  <c r="G21" i="1"/>
  <c r="O20" i="1"/>
  <c r="N20" i="1"/>
  <c r="L20" i="1"/>
  <c r="K20" i="1"/>
  <c r="I20" i="1"/>
  <c r="H20" i="1"/>
  <c r="N19" i="1"/>
  <c r="N18" i="1" s="1"/>
  <c r="K19" i="1"/>
  <c r="J19" i="1" s="1"/>
  <c r="H19" i="1"/>
  <c r="G19" i="1" s="1"/>
  <c r="O18" i="1"/>
  <c r="L18" i="1"/>
  <c r="I18" i="1"/>
  <c r="G237" i="1" l="1"/>
  <c r="G236" i="1" s="1"/>
  <c r="G235" i="1" s="1"/>
  <c r="G234" i="1" s="1"/>
  <c r="G291" i="1"/>
  <c r="J306" i="1"/>
  <c r="L294" i="1"/>
  <c r="L287" i="1" s="1"/>
  <c r="L283" i="1" s="1"/>
  <c r="L282" i="1" s="1"/>
  <c r="L281" i="1" s="1"/>
  <c r="L280" i="1" s="1"/>
  <c r="K274" i="1"/>
  <c r="K143" i="1"/>
  <c r="J143" i="1" s="1"/>
  <c r="L192" i="1"/>
  <c r="L191" i="1" s="1"/>
  <c r="I274" i="1"/>
  <c r="N192" i="1"/>
  <c r="N191" i="1" s="1"/>
  <c r="K272" i="1"/>
  <c r="L274" i="1"/>
  <c r="O313" i="1"/>
  <c r="L272" i="1"/>
  <c r="M290" i="1"/>
  <c r="O294" i="1"/>
  <c r="I192" i="1"/>
  <c r="I191" i="1" s="1"/>
  <c r="K271" i="1"/>
  <c r="L271" i="1"/>
  <c r="J291" i="1"/>
  <c r="O192" i="1"/>
  <c r="O191" i="1" s="1"/>
  <c r="M308" i="1"/>
  <c r="H271" i="1"/>
  <c r="H272" i="1"/>
  <c r="H273" i="1"/>
  <c r="H274" i="1"/>
  <c r="I273" i="1"/>
  <c r="I272" i="1"/>
  <c r="M306" i="1"/>
  <c r="I296" i="1"/>
  <c r="I295" i="1" s="1"/>
  <c r="I294" i="1" s="1"/>
  <c r="I287" i="1" s="1"/>
  <c r="I283" i="1" s="1"/>
  <c r="I282" i="1" s="1"/>
  <c r="I281" i="1" s="1"/>
  <c r="I280" i="1" s="1"/>
  <c r="O311" i="1"/>
  <c r="J297" i="1"/>
  <c r="K296" i="1"/>
  <c r="G289" i="1"/>
  <c r="H288" i="1"/>
  <c r="H295" i="1"/>
  <c r="J289" i="1"/>
  <c r="K288" i="1"/>
  <c r="N296" i="1"/>
  <c r="M300" i="1"/>
  <c r="M288" i="1"/>
  <c r="M289" i="1"/>
  <c r="H284" i="1"/>
  <c r="G285" i="1"/>
  <c r="K217" i="1"/>
  <c r="K216" i="1" s="1"/>
  <c r="J216" i="1" s="1"/>
  <c r="I245" i="1"/>
  <c r="G258" i="1"/>
  <c r="G259" i="1"/>
  <c r="G260" i="1"/>
  <c r="H245" i="1"/>
  <c r="H115" i="1"/>
  <c r="G115" i="1" s="1"/>
  <c r="M245" i="1"/>
  <c r="G262" i="1"/>
  <c r="H116" i="1"/>
  <c r="G116" i="1" s="1"/>
  <c r="J262" i="1"/>
  <c r="J261" i="1"/>
  <c r="J260" i="1"/>
  <c r="J259" i="1"/>
  <c r="G252" i="1"/>
  <c r="G256" i="1"/>
  <c r="M262" i="1"/>
  <c r="M261" i="1"/>
  <c r="M260" i="1"/>
  <c r="M259" i="1"/>
  <c r="G254" i="1"/>
  <c r="I247" i="1"/>
  <c r="G253" i="1"/>
  <c r="J256" i="1"/>
  <c r="J255" i="1"/>
  <c r="J254" i="1"/>
  <c r="J253" i="1"/>
  <c r="M256" i="1"/>
  <c r="M255" i="1"/>
  <c r="M254" i="1"/>
  <c r="M253" i="1"/>
  <c r="J246" i="1"/>
  <c r="J245" i="1" s="1"/>
  <c r="J249" i="1"/>
  <c r="G246" i="1"/>
  <c r="I249" i="1"/>
  <c r="I211" i="1"/>
  <c r="I210" i="1" s="1"/>
  <c r="I209" i="1" s="1"/>
  <c r="I208" i="1" s="1"/>
  <c r="O211" i="1"/>
  <c r="O210" i="1" s="1"/>
  <c r="O209" i="1" s="1"/>
  <c r="O208" i="1" s="1"/>
  <c r="O207" i="1" s="1"/>
  <c r="G247" i="1"/>
  <c r="M247" i="1"/>
  <c r="G249" i="1"/>
  <c r="M249" i="1"/>
  <c r="J247" i="1"/>
  <c r="H248" i="1"/>
  <c r="L246" i="1"/>
  <c r="L245" i="1" s="1"/>
  <c r="K246" i="1"/>
  <c r="K245" i="1" s="1"/>
  <c r="L249" i="1"/>
  <c r="H249" i="1"/>
  <c r="J248" i="1"/>
  <c r="L247" i="1"/>
  <c r="H247" i="1"/>
  <c r="K248" i="1"/>
  <c r="K249" i="1"/>
  <c r="M248" i="1"/>
  <c r="I248" i="1"/>
  <c r="K211" i="1"/>
  <c r="N211" i="1"/>
  <c r="L211" i="1"/>
  <c r="L210" i="1" s="1"/>
  <c r="L209" i="1" s="1"/>
  <c r="L208" i="1" s="1"/>
  <c r="L207" i="1" s="1"/>
  <c r="H211" i="1"/>
  <c r="I28" i="1"/>
  <c r="O28" i="1"/>
  <c r="O27" i="1" s="1"/>
  <c r="O26" i="1" s="1"/>
  <c r="L59" i="1"/>
  <c r="L58" i="1" s="1"/>
  <c r="L57" i="1" s="1"/>
  <c r="L56" i="1" s="1"/>
  <c r="J197" i="1"/>
  <c r="H145" i="1"/>
  <c r="G145" i="1" s="1"/>
  <c r="G150" i="1"/>
  <c r="M152" i="1"/>
  <c r="N132" i="1"/>
  <c r="J150" i="1"/>
  <c r="M151" i="1"/>
  <c r="G153" i="1"/>
  <c r="M153" i="1"/>
  <c r="H112" i="1"/>
  <c r="G112" i="1" s="1"/>
  <c r="H113" i="1"/>
  <c r="G113" i="1" s="1"/>
  <c r="H130" i="1"/>
  <c r="H129" i="1" s="1"/>
  <c r="I121" i="1"/>
  <c r="G121" i="1" s="1"/>
  <c r="H132" i="1"/>
  <c r="G132" i="1" s="1"/>
  <c r="J158" i="1"/>
  <c r="M173" i="1"/>
  <c r="G183" i="1"/>
  <c r="M183" i="1"/>
  <c r="J232" i="1"/>
  <c r="N121" i="1"/>
  <c r="O132" i="1"/>
  <c r="M230" i="1"/>
  <c r="M193" i="1"/>
  <c r="N115" i="1"/>
  <c r="M115" i="1" s="1"/>
  <c r="M117" i="1"/>
  <c r="G123" i="1"/>
  <c r="L130" i="1"/>
  <c r="L129" i="1" s="1"/>
  <c r="M158" i="1"/>
  <c r="J166" i="1"/>
  <c r="J168" i="1"/>
  <c r="G178" i="1"/>
  <c r="M178" i="1"/>
  <c r="G190" i="1"/>
  <c r="J199" i="1"/>
  <c r="K229" i="1"/>
  <c r="K228" i="1" s="1"/>
  <c r="G166" i="1"/>
  <c r="G202" i="1"/>
  <c r="L131" i="1"/>
  <c r="M155" i="1"/>
  <c r="G158" i="1"/>
  <c r="L163" i="1"/>
  <c r="L162" i="1" s="1"/>
  <c r="L161" i="1" s="1"/>
  <c r="J205" i="1"/>
  <c r="M186" i="1"/>
  <c r="M202" i="1"/>
  <c r="K28" i="1"/>
  <c r="H59" i="1"/>
  <c r="H58" i="1" s="1"/>
  <c r="H57" i="1" s="1"/>
  <c r="H56" i="1" s="1"/>
  <c r="N59" i="1"/>
  <c r="J156" i="1"/>
  <c r="G157" i="1"/>
  <c r="M157" i="1"/>
  <c r="G164" i="1"/>
  <c r="L28" i="1"/>
  <c r="L27" i="1" s="1"/>
  <c r="L26" i="1" s="1"/>
  <c r="I59" i="1"/>
  <c r="I58" i="1" s="1"/>
  <c r="I57" i="1" s="1"/>
  <c r="I56" i="1" s="1"/>
  <c r="O59" i="1"/>
  <c r="O58" i="1" s="1"/>
  <c r="O57" i="1" s="1"/>
  <c r="O56" i="1" s="1"/>
  <c r="H111" i="1"/>
  <c r="G111" i="1" s="1"/>
  <c r="G117" i="1"/>
  <c r="H122" i="1"/>
  <c r="K43" i="1"/>
  <c r="K42" i="1" s="1"/>
  <c r="K41" i="1" s="1"/>
  <c r="K40" i="1" s="1"/>
  <c r="K39" i="1" s="1"/>
  <c r="I142" i="1"/>
  <c r="I138" i="1" s="1"/>
  <c r="I137" i="1" s="1"/>
  <c r="O142" i="1"/>
  <c r="O138" i="1" s="1"/>
  <c r="O137" i="1" s="1"/>
  <c r="G152" i="1"/>
  <c r="O163" i="1"/>
  <c r="O162" i="1" s="1"/>
  <c r="O161" i="1" s="1"/>
  <c r="M166" i="1"/>
  <c r="G172" i="1"/>
  <c r="H182" i="1"/>
  <c r="G182" i="1" s="1"/>
  <c r="M197" i="1"/>
  <c r="M199" i="1"/>
  <c r="M205" i="1"/>
  <c r="G212" i="1"/>
  <c r="I229" i="1"/>
  <c r="I228" i="1" s="1"/>
  <c r="I227" i="1" s="1"/>
  <c r="K112" i="1"/>
  <c r="J112" i="1" s="1"/>
  <c r="H28" i="1"/>
  <c r="N28" i="1"/>
  <c r="K59" i="1"/>
  <c r="K58" i="1" s="1"/>
  <c r="K57" i="1" s="1"/>
  <c r="K56" i="1" s="1"/>
  <c r="K116" i="1"/>
  <c r="J116" i="1" s="1"/>
  <c r="N120" i="1"/>
  <c r="J123" i="1"/>
  <c r="M126" i="1"/>
  <c r="K131" i="1"/>
  <c r="J133" i="1"/>
  <c r="K50" i="1"/>
  <c r="K140" i="1"/>
  <c r="N145" i="1"/>
  <c r="M145" i="1" s="1"/>
  <c r="G151" i="1"/>
  <c r="G156" i="1"/>
  <c r="J157" i="1"/>
  <c r="J178" i="1"/>
  <c r="J212" i="1"/>
  <c r="M224" i="1"/>
  <c r="K242" i="1"/>
  <c r="J242" i="1" s="1"/>
  <c r="J243" i="1"/>
  <c r="M116" i="1"/>
  <c r="O49" i="1"/>
  <c r="O48" i="1" s="1"/>
  <c r="O47" i="1" s="1"/>
  <c r="J106" i="1"/>
  <c r="N111" i="1"/>
  <c r="M111" i="1" s="1"/>
  <c r="N113" i="1"/>
  <c r="M113" i="1" s="1"/>
  <c r="G114" i="1"/>
  <c r="I122" i="1"/>
  <c r="K132" i="1"/>
  <c r="J132" i="1" s="1"/>
  <c r="N43" i="1"/>
  <c r="N42" i="1" s="1"/>
  <c r="N41" i="1" s="1"/>
  <c r="N40" i="1" s="1"/>
  <c r="N39" i="1" s="1"/>
  <c r="H43" i="1"/>
  <c r="H42" i="1" s="1"/>
  <c r="H41" i="1" s="1"/>
  <c r="H40" i="1" s="1"/>
  <c r="H39" i="1" s="1"/>
  <c r="N50" i="1"/>
  <c r="H50" i="1"/>
  <c r="M156" i="1"/>
  <c r="K163" i="1"/>
  <c r="J164" i="1"/>
  <c r="G173" i="1"/>
  <c r="L181" i="1"/>
  <c r="L180" i="1" s="1"/>
  <c r="O185" i="1"/>
  <c r="M185" i="1" s="1"/>
  <c r="G189" i="1"/>
  <c r="N188" i="1"/>
  <c r="M188" i="1" s="1"/>
  <c r="M189" i="1"/>
  <c r="J190" i="1"/>
  <c r="K189" i="1"/>
  <c r="K188" i="1" s="1"/>
  <c r="J188" i="1" s="1"/>
  <c r="M243" i="1"/>
  <c r="N242" i="1"/>
  <c r="M242" i="1" s="1"/>
  <c r="N249" i="1"/>
  <c r="I181" i="1"/>
  <c r="I180" i="1" s="1"/>
  <c r="J173" i="1"/>
  <c r="K172" i="1"/>
  <c r="J172" i="1" s="1"/>
  <c r="H177" i="1"/>
  <c r="G177" i="1" s="1"/>
  <c r="J183" i="1"/>
  <c r="K182" i="1"/>
  <c r="J182" i="1" s="1"/>
  <c r="K185" i="1"/>
  <c r="J185" i="1" s="1"/>
  <c r="J186" i="1"/>
  <c r="M106" i="1"/>
  <c r="N114" i="1"/>
  <c r="M114" i="1" s="1"/>
  <c r="L122" i="1"/>
  <c r="M122" i="1"/>
  <c r="O131" i="1"/>
  <c r="M131" i="1" s="1"/>
  <c r="M133" i="1"/>
  <c r="J151" i="1"/>
  <c r="J224" i="1"/>
  <c r="K223" i="1"/>
  <c r="K222" i="1" s="1"/>
  <c r="J222" i="1" s="1"/>
  <c r="O229" i="1"/>
  <c r="O228" i="1" s="1"/>
  <c r="O227" i="1" s="1"/>
  <c r="O226" i="1" s="1"/>
  <c r="L142" i="1"/>
  <c r="L138" i="1" s="1"/>
  <c r="L137" i="1" s="1"/>
  <c r="M150" i="1"/>
  <c r="J152" i="1"/>
  <c r="J153" i="1"/>
  <c r="I163" i="1"/>
  <c r="I162" i="1" s="1"/>
  <c r="I161" i="1" s="1"/>
  <c r="M164" i="1"/>
  <c r="M168" i="1"/>
  <c r="G188" i="1"/>
  <c r="J202" i="1"/>
  <c r="J214" i="1"/>
  <c r="N229" i="1"/>
  <c r="N228" i="1" s="1"/>
  <c r="O249" i="1"/>
  <c r="G205" i="1"/>
  <c r="G214" i="1"/>
  <c r="M214" i="1"/>
  <c r="M223" i="1"/>
  <c r="N222" i="1"/>
  <c r="G230" i="1"/>
  <c r="H229" i="1"/>
  <c r="N143" i="1"/>
  <c r="H193" i="1"/>
  <c r="H192" i="1" s="1"/>
  <c r="H191" i="1" s="1"/>
  <c r="G218" i="1"/>
  <c r="G217" i="1" s="1"/>
  <c r="H217" i="1"/>
  <c r="K155" i="1"/>
  <c r="J155" i="1" s="1"/>
  <c r="H168" i="1"/>
  <c r="N177" i="1"/>
  <c r="N182" i="1"/>
  <c r="M194" i="1"/>
  <c r="G197" i="1"/>
  <c r="G199" i="1"/>
  <c r="I223" i="1"/>
  <c r="G224" i="1"/>
  <c r="N140" i="1"/>
  <c r="K145" i="1"/>
  <c r="H140" i="1"/>
  <c r="H143" i="1"/>
  <c r="H155" i="1"/>
  <c r="G155" i="1" s="1"/>
  <c r="N163" i="1"/>
  <c r="N172" i="1"/>
  <c r="M172" i="1" s="1"/>
  <c r="K177" i="1"/>
  <c r="G186" i="1"/>
  <c r="H185" i="1"/>
  <c r="K193" i="1"/>
  <c r="M218" i="1"/>
  <c r="N217" i="1"/>
  <c r="L229" i="1"/>
  <c r="L228" i="1" s="1"/>
  <c r="L227" i="1" s="1"/>
  <c r="L226" i="1" s="1"/>
  <c r="J230" i="1"/>
  <c r="M232" i="1"/>
  <c r="I242" i="1"/>
  <c r="G242" i="1" s="1"/>
  <c r="G243" i="1"/>
  <c r="M212" i="1"/>
  <c r="G232" i="1"/>
  <c r="M50" i="1"/>
  <c r="J103" i="1"/>
  <c r="M103" i="1"/>
  <c r="J127" i="1"/>
  <c r="G50" i="1"/>
  <c r="G49" i="1" s="1"/>
  <c r="G48" i="1" s="1"/>
  <c r="M127" i="1"/>
  <c r="L126" i="1"/>
  <c r="L125" i="1" s="1"/>
  <c r="K125" i="1"/>
  <c r="J50" i="1"/>
  <c r="L49" i="1"/>
  <c r="L48" i="1" s="1"/>
  <c r="L47" i="1" s="1"/>
  <c r="I125" i="1"/>
  <c r="G125" i="1" s="1"/>
  <c r="G126" i="1"/>
  <c r="K129" i="1"/>
  <c r="K113" i="1"/>
  <c r="J113" i="1" s="1"/>
  <c r="K120" i="1"/>
  <c r="O120" i="1"/>
  <c r="O119" i="1" s="1"/>
  <c r="O118" i="1" s="1"/>
  <c r="I130" i="1"/>
  <c r="I129" i="1" s="1"/>
  <c r="K114" i="1"/>
  <c r="J114" i="1" s="1"/>
  <c r="H120" i="1"/>
  <c r="L120" i="1"/>
  <c r="K121" i="1"/>
  <c r="J121" i="1" s="1"/>
  <c r="O121" i="1"/>
  <c r="M123" i="1"/>
  <c r="G127" i="1"/>
  <c r="N130" i="1"/>
  <c r="I131" i="1"/>
  <c r="G131" i="1" s="1"/>
  <c r="G133" i="1"/>
  <c r="K111" i="1"/>
  <c r="J111" i="1" s="1"/>
  <c r="N112" i="1"/>
  <c r="M112" i="1" s="1"/>
  <c r="K115" i="1"/>
  <c r="J115" i="1" s="1"/>
  <c r="K122" i="1"/>
  <c r="N125" i="1"/>
  <c r="M125" i="1" s="1"/>
  <c r="H102" i="1"/>
  <c r="G104" i="1"/>
  <c r="G103" i="1" s="1"/>
  <c r="J104" i="1"/>
  <c r="G106" i="1"/>
  <c r="M104" i="1"/>
  <c r="N102" i="1"/>
  <c r="K102" i="1"/>
  <c r="K78" i="1"/>
  <c r="L17" i="1"/>
  <c r="L16" i="1" s="1"/>
  <c r="L15" i="1" s="1"/>
  <c r="L14" i="1" s="1"/>
  <c r="M19" i="1"/>
  <c r="J20" i="1"/>
  <c r="K90" i="1"/>
  <c r="J90" i="1" s="1"/>
  <c r="M90" i="1"/>
  <c r="J97" i="1"/>
  <c r="H73" i="1"/>
  <c r="H70" i="1" s="1"/>
  <c r="G33" i="1"/>
  <c r="M37" i="1"/>
  <c r="K80" i="1"/>
  <c r="J80" i="1" s="1"/>
  <c r="G29" i="1"/>
  <c r="G36" i="1"/>
  <c r="J37" i="1"/>
  <c r="G20" i="1"/>
  <c r="M20" i="1"/>
  <c r="M62" i="1"/>
  <c r="M72" i="1"/>
  <c r="M33" i="1"/>
  <c r="H51" i="1"/>
  <c r="G72" i="1"/>
  <c r="H18" i="1"/>
  <c r="H17" i="1" s="1"/>
  <c r="H16" i="1" s="1"/>
  <c r="G31" i="1"/>
  <c r="K51" i="1"/>
  <c r="J65" i="1"/>
  <c r="J33" i="1"/>
  <c r="J62" i="1"/>
  <c r="G64" i="1"/>
  <c r="I17" i="1"/>
  <c r="I16" i="1" s="1"/>
  <c r="I15" i="1" s="1"/>
  <c r="J31" i="1"/>
  <c r="J36" i="1"/>
  <c r="I77" i="1"/>
  <c r="I76" i="1" s="1"/>
  <c r="I75" i="1" s="1"/>
  <c r="G96" i="1"/>
  <c r="H95" i="1"/>
  <c r="G95" i="1" s="1"/>
  <c r="M29" i="1"/>
  <c r="G65" i="1"/>
  <c r="I70" i="1"/>
  <c r="I69" i="1" s="1"/>
  <c r="I68" i="1" s="1"/>
  <c r="L77" i="1"/>
  <c r="L76" i="1" s="1"/>
  <c r="L75" i="1" s="1"/>
  <c r="G85" i="1"/>
  <c r="N89" i="1"/>
  <c r="K18" i="1"/>
  <c r="J18" i="1" s="1"/>
  <c r="M18" i="1"/>
  <c r="J24" i="1"/>
  <c r="M31" i="1"/>
  <c r="G35" i="1"/>
  <c r="M35" i="1"/>
  <c r="K44" i="1"/>
  <c r="J44" i="1" s="1"/>
  <c r="N51" i="1"/>
  <c r="I49" i="1"/>
  <c r="I48" i="1" s="1"/>
  <c r="I47" i="1" s="1"/>
  <c r="K71" i="1"/>
  <c r="K70" i="1" s="1"/>
  <c r="K69" i="1" s="1"/>
  <c r="O70" i="1"/>
  <c r="O69" i="1" s="1"/>
  <c r="O68" i="1" s="1"/>
  <c r="I84" i="1"/>
  <c r="I83" i="1" s="1"/>
  <c r="I82" i="1" s="1"/>
  <c r="M34" i="1"/>
  <c r="J35" i="1"/>
  <c r="G60" i="1"/>
  <c r="J96" i="1"/>
  <c r="M65" i="1"/>
  <c r="N64" i="1"/>
  <c r="J64" i="1"/>
  <c r="G71" i="1"/>
  <c r="M97" i="1"/>
  <c r="N96" i="1"/>
  <c r="J95" i="1"/>
  <c r="K94" i="1"/>
  <c r="M81" i="1"/>
  <c r="N80" i="1"/>
  <c r="M80" i="1" s="1"/>
  <c r="O84" i="1"/>
  <c r="O83" i="1" s="1"/>
  <c r="O82" i="1" s="1"/>
  <c r="M85" i="1"/>
  <c r="M60" i="1"/>
  <c r="L70" i="1"/>
  <c r="L69" i="1" s="1"/>
  <c r="L68" i="1" s="1"/>
  <c r="L67" i="1" s="1"/>
  <c r="N70" i="1"/>
  <c r="M79" i="1"/>
  <c r="M78" i="1" s="1"/>
  <c r="J85" i="1"/>
  <c r="K84" i="1"/>
  <c r="G91" i="1"/>
  <c r="H90" i="1"/>
  <c r="J60" i="1"/>
  <c r="G62" i="1"/>
  <c r="M71" i="1"/>
  <c r="G79" i="1"/>
  <c r="G78" i="1" s="1"/>
  <c r="N83" i="1"/>
  <c r="G81" i="1"/>
  <c r="H80" i="1"/>
  <c r="G80" i="1" s="1"/>
  <c r="G97" i="1"/>
  <c r="M91" i="1"/>
  <c r="O77" i="1"/>
  <c r="O76" i="1" s="1"/>
  <c r="O75" i="1" s="1"/>
  <c r="H83" i="1"/>
  <c r="J34" i="1"/>
  <c r="G37" i="1"/>
  <c r="O17" i="1"/>
  <c r="O16" i="1" s="1"/>
  <c r="O15" i="1" s="1"/>
  <c r="I24" i="1"/>
  <c r="G24" i="1" s="1"/>
  <c r="J25" i="1"/>
  <c r="G34" i="1"/>
  <c r="M36" i="1"/>
  <c r="N44" i="1"/>
  <c r="H44" i="1"/>
  <c r="J29" i="1"/>
  <c r="O24" i="1"/>
  <c r="M24" i="1" s="1"/>
  <c r="N17" i="1"/>
  <c r="N462" i="1"/>
  <c r="K462" i="1"/>
  <c r="N544" i="1"/>
  <c r="M544" i="1" s="1"/>
  <c r="K544" i="1"/>
  <c r="J544" i="1" s="1"/>
  <c r="G47" i="1" l="1"/>
  <c r="G46" i="1"/>
  <c r="I226" i="1"/>
  <c r="G296" i="1"/>
  <c r="I160" i="1"/>
  <c r="I136" i="1" s="1"/>
  <c r="L160" i="1"/>
  <c r="L136" i="1" s="1"/>
  <c r="L135" i="1" s="1"/>
  <c r="O287" i="1"/>
  <c r="J193" i="1"/>
  <c r="J192" i="1" s="1"/>
  <c r="J191" i="1" s="1"/>
  <c r="K192" i="1"/>
  <c r="K191" i="1" s="1"/>
  <c r="M192" i="1"/>
  <c r="M191" i="1" s="1"/>
  <c r="M296" i="1"/>
  <c r="N295" i="1"/>
  <c r="K295" i="1"/>
  <c r="J296" i="1"/>
  <c r="G295" i="1"/>
  <c r="H294" i="1"/>
  <c r="G294" i="1" s="1"/>
  <c r="J288" i="1"/>
  <c r="G288" i="1"/>
  <c r="G284" i="1"/>
  <c r="J217" i="1"/>
  <c r="G245" i="1"/>
  <c r="J131" i="1"/>
  <c r="G211" i="1"/>
  <c r="M211" i="1"/>
  <c r="J211" i="1"/>
  <c r="M132" i="1"/>
  <c r="G129" i="1"/>
  <c r="J163" i="1"/>
  <c r="G122" i="1"/>
  <c r="J129" i="1"/>
  <c r="O248" i="1"/>
  <c r="O247" i="1" s="1"/>
  <c r="O246" i="1" s="1"/>
  <c r="O245" i="1" s="1"/>
  <c r="M228" i="1"/>
  <c r="L55" i="1"/>
  <c r="N227" i="1"/>
  <c r="M121" i="1"/>
  <c r="J28" i="1"/>
  <c r="I67" i="1"/>
  <c r="I55" i="1" s="1"/>
  <c r="K77" i="1"/>
  <c r="J77" i="1" s="1"/>
  <c r="J189" i="1"/>
  <c r="H176" i="1"/>
  <c r="G176" i="1" s="1"/>
  <c r="O67" i="1"/>
  <c r="O55" i="1" s="1"/>
  <c r="G59" i="1"/>
  <c r="G58" i="1" s="1"/>
  <c r="G57" i="1" s="1"/>
  <c r="G56" i="1" s="1"/>
  <c r="G28" i="1"/>
  <c r="J130" i="1"/>
  <c r="N58" i="1"/>
  <c r="N57" i="1" s="1"/>
  <c r="N56" i="1" s="1"/>
  <c r="O181" i="1"/>
  <c r="O180" i="1" s="1"/>
  <c r="O160" i="1" s="1"/>
  <c r="O136" i="1" s="1"/>
  <c r="J125" i="1"/>
  <c r="K139" i="1"/>
  <c r="J140" i="1"/>
  <c r="J59" i="1"/>
  <c r="J58" i="1" s="1"/>
  <c r="J57" i="1" s="1"/>
  <c r="J56" i="1" s="1"/>
  <c r="N119" i="1"/>
  <c r="M119" i="1" s="1"/>
  <c r="K162" i="1"/>
  <c r="K161" i="1" s="1"/>
  <c r="J223" i="1"/>
  <c r="K221" i="1"/>
  <c r="J221" i="1" s="1"/>
  <c r="J229" i="1"/>
  <c r="K210" i="1"/>
  <c r="J122" i="1"/>
  <c r="M229" i="1"/>
  <c r="M59" i="1"/>
  <c r="L13" i="1"/>
  <c r="N248" i="1"/>
  <c r="N247" i="1" s="1"/>
  <c r="M163" i="1"/>
  <c r="N162" i="1"/>
  <c r="K142" i="1"/>
  <c r="J145" i="1"/>
  <c r="I222" i="1"/>
  <c r="G223" i="1"/>
  <c r="M177" i="1"/>
  <c r="N176" i="1"/>
  <c r="J177" i="1"/>
  <c r="K176" i="1"/>
  <c r="N139" i="1"/>
  <c r="M140" i="1"/>
  <c r="K227" i="1"/>
  <c r="K226" i="1" s="1"/>
  <c r="J228" i="1"/>
  <c r="G168" i="1"/>
  <c r="H163" i="1"/>
  <c r="K181" i="1"/>
  <c r="H228" i="1"/>
  <c r="G229" i="1"/>
  <c r="N216" i="1"/>
  <c r="M216" i="1" s="1"/>
  <c r="M217" i="1"/>
  <c r="G143" i="1"/>
  <c r="H142" i="1"/>
  <c r="G142" i="1" s="1"/>
  <c r="M143" i="1"/>
  <c r="N142" i="1"/>
  <c r="M142" i="1" s="1"/>
  <c r="H181" i="1"/>
  <c r="G185" i="1"/>
  <c r="G140" i="1"/>
  <c r="H139" i="1"/>
  <c r="M182" i="1"/>
  <c r="N181" i="1"/>
  <c r="H216" i="1"/>
  <c r="G216" i="1" s="1"/>
  <c r="G193" i="1"/>
  <c r="G192" i="1" s="1"/>
  <c r="G191" i="1" s="1"/>
  <c r="M222" i="1"/>
  <c r="N221" i="1"/>
  <c r="M221" i="1" s="1"/>
  <c r="M28" i="1"/>
  <c r="L119" i="1"/>
  <c r="L118" i="1" s="1"/>
  <c r="J126" i="1"/>
  <c r="G120" i="1"/>
  <c r="H119" i="1"/>
  <c r="J120" i="1"/>
  <c r="K119" i="1"/>
  <c r="M120" i="1"/>
  <c r="I119" i="1"/>
  <c r="I118" i="1" s="1"/>
  <c r="M130" i="1"/>
  <c r="N129" i="1"/>
  <c r="M129" i="1" s="1"/>
  <c r="G130" i="1"/>
  <c r="O102" i="1"/>
  <c r="O101" i="1" s="1"/>
  <c r="O100" i="1" s="1"/>
  <c r="O99" i="1" s="1"/>
  <c r="G102" i="1"/>
  <c r="G101" i="1" s="1"/>
  <c r="I102" i="1"/>
  <c r="I101" i="1" s="1"/>
  <c r="I100" i="1" s="1"/>
  <c r="I99" i="1" s="1"/>
  <c r="L102" i="1"/>
  <c r="L101" i="1" s="1"/>
  <c r="L100" i="1" s="1"/>
  <c r="L99" i="1" s="1"/>
  <c r="M102" i="1"/>
  <c r="M101" i="1" s="1"/>
  <c r="J102" i="1"/>
  <c r="J101" i="1" s="1"/>
  <c r="H101" i="1"/>
  <c r="H100" i="1" s="1"/>
  <c r="H99" i="1" s="1"/>
  <c r="K89" i="1"/>
  <c r="K88" i="1" s="1"/>
  <c r="O14" i="1"/>
  <c r="K17" i="1"/>
  <c r="J17" i="1" s="1"/>
  <c r="I27" i="1"/>
  <c r="I26" i="1" s="1"/>
  <c r="G16" i="1"/>
  <c r="H15" i="1"/>
  <c r="G15" i="1" s="1"/>
  <c r="G14" i="1" s="1"/>
  <c r="G17" i="1"/>
  <c r="G84" i="1"/>
  <c r="G18" i="1"/>
  <c r="J71" i="1"/>
  <c r="M89" i="1"/>
  <c r="N88" i="1"/>
  <c r="H94" i="1"/>
  <c r="G94" i="1" s="1"/>
  <c r="J94" i="1"/>
  <c r="K93" i="1"/>
  <c r="K92" i="1" s="1"/>
  <c r="H82" i="1"/>
  <c r="G83" i="1"/>
  <c r="N82" i="1"/>
  <c r="M83" i="1"/>
  <c r="M84" i="1"/>
  <c r="H89" i="1"/>
  <c r="G90" i="1"/>
  <c r="N77" i="1"/>
  <c r="K68" i="1"/>
  <c r="J69" i="1"/>
  <c r="M96" i="1"/>
  <c r="N95" i="1"/>
  <c r="M64" i="1"/>
  <c r="H77" i="1"/>
  <c r="K83" i="1"/>
  <c r="J84" i="1"/>
  <c r="N69" i="1"/>
  <c r="M70" i="1"/>
  <c r="J70" i="1"/>
  <c r="H69" i="1"/>
  <c r="G70" i="1"/>
  <c r="I14" i="1"/>
  <c r="H49" i="1"/>
  <c r="K49" i="1"/>
  <c r="M44" i="1"/>
  <c r="G44" i="1"/>
  <c r="M17" i="1"/>
  <c r="N16" i="1"/>
  <c r="H544" i="1"/>
  <c r="G544" i="1" s="1"/>
  <c r="M472" i="1"/>
  <c r="J99" i="1" l="1"/>
  <c r="J100" i="1"/>
  <c r="G100" i="1"/>
  <c r="G99" i="1"/>
  <c r="M100" i="1"/>
  <c r="M99" i="1"/>
  <c r="O135" i="1"/>
  <c r="H287" i="1"/>
  <c r="H283" i="1" s="1"/>
  <c r="K76" i="1"/>
  <c r="J76" i="1" s="1"/>
  <c r="J75" i="1" s="1"/>
  <c r="N138" i="1"/>
  <c r="N137" i="1" s="1"/>
  <c r="J139" i="1"/>
  <c r="K138" i="1"/>
  <c r="K137" i="1" s="1"/>
  <c r="G282" i="1"/>
  <c r="G280" i="1"/>
  <c r="G283" i="1"/>
  <c r="G281" i="1"/>
  <c r="H138" i="1"/>
  <c r="H137" i="1" s="1"/>
  <c r="G287" i="1"/>
  <c r="J295" i="1"/>
  <c r="K294" i="1"/>
  <c r="K287" i="1" s="1"/>
  <c r="N311" i="1"/>
  <c r="M295" i="1"/>
  <c r="N294" i="1"/>
  <c r="J227" i="1"/>
  <c r="J226" i="1" s="1"/>
  <c r="M227" i="1"/>
  <c r="M226" i="1" s="1"/>
  <c r="N226" i="1"/>
  <c r="M58" i="1"/>
  <c r="M57" i="1" s="1"/>
  <c r="M56" i="1" s="1"/>
  <c r="H175" i="1"/>
  <c r="G175" i="1" s="1"/>
  <c r="O12" i="1"/>
  <c r="J162" i="1"/>
  <c r="I13" i="1"/>
  <c r="I12" i="1" s="1"/>
  <c r="L12" i="1"/>
  <c r="J210" i="1"/>
  <c r="K209" i="1"/>
  <c r="K208" i="1" s="1"/>
  <c r="K207" i="1" s="1"/>
  <c r="M176" i="1"/>
  <c r="N175" i="1"/>
  <c r="M175" i="1" s="1"/>
  <c r="M181" i="1"/>
  <c r="N180" i="1"/>
  <c r="M180" i="1" s="1"/>
  <c r="N210" i="1"/>
  <c r="J161" i="1"/>
  <c r="J142" i="1"/>
  <c r="G181" i="1"/>
  <c r="H180" i="1"/>
  <c r="G180" i="1" s="1"/>
  <c r="G228" i="1"/>
  <c r="H227" i="1"/>
  <c r="H226" i="1" s="1"/>
  <c r="M139" i="1"/>
  <c r="M138" i="1" s="1"/>
  <c r="M137" i="1" s="1"/>
  <c r="G163" i="1"/>
  <c r="H162" i="1"/>
  <c r="M162" i="1"/>
  <c r="N161" i="1"/>
  <c r="G139" i="1"/>
  <c r="G138" i="1" s="1"/>
  <c r="G137" i="1" s="1"/>
  <c r="J181" i="1"/>
  <c r="K180" i="1"/>
  <c r="J180" i="1" s="1"/>
  <c r="J176" i="1"/>
  <c r="K175" i="1"/>
  <c r="J175" i="1" s="1"/>
  <c r="I221" i="1"/>
  <c r="I207" i="1" s="1"/>
  <c r="I135" i="1" s="1"/>
  <c r="G222" i="1"/>
  <c r="H210" i="1"/>
  <c r="G82" i="1"/>
  <c r="M82" i="1"/>
  <c r="J119" i="1"/>
  <c r="K118" i="1"/>
  <c r="J118" i="1" s="1"/>
  <c r="N118" i="1"/>
  <c r="M118" i="1" s="1"/>
  <c r="G119" i="1"/>
  <c r="H118" i="1"/>
  <c r="G118" i="1" s="1"/>
  <c r="N101" i="1"/>
  <c r="N100" i="1" s="1"/>
  <c r="N99" i="1" s="1"/>
  <c r="K101" i="1"/>
  <c r="K100" i="1" s="1"/>
  <c r="K99" i="1" s="1"/>
  <c r="M88" i="1"/>
  <c r="M87" i="1" s="1"/>
  <c r="N87" i="1"/>
  <c r="J88" i="1"/>
  <c r="J87" i="1" s="1"/>
  <c r="K87" i="1"/>
  <c r="J89" i="1"/>
  <c r="K16" i="1"/>
  <c r="J16" i="1" s="1"/>
  <c r="H14" i="1"/>
  <c r="H93" i="1"/>
  <c r="H92" i="1" s="1"/>
  <c r="M69" i="1"/>
  <c r="N68" i="1"/>
  <c r="M77" i="1"/>
  <c r="N76" i="1"/>
  <c r="J93" i="1"/>
  <c r="J92" i="1" s="1"/>
  <c r="J83" i="1"/>
  <c r="K82" i="1"/>
  <c r="G77" i="1"/>
  <c r="H76" i="1"/>
  <c r="H75" i="1" s="1"/>
  <c r="N94" i="1"/>
  <c r="M95" i="1"/>
  <c r="G69" i="1"/>
  <c r="H68" i="1"/>
  <c r="J68" i="1"/>
  <c r="G89" i="1"/>
  <c r="H88" i="1"/>
  <c r="J49" i="1"/>
  <c r="K48" i="1"/>
  <c r="N49" i="1"/>
  <c r="H48" i="1"/>
  <c r="M16" i="1"/>
  <c r="N15" i="1"/>
  <c r="O560" i="1"/>
  <c r="O559" i="1" s="1"/>
  <c r="J160" i="1" l="1"/>
  <c r="K75" i="1"/>
  <c r="K67" i="1" s="1"/>
  <c r="K55" i="1" s="1"/>
  <c r="J138" i="1"/>
  <c r="J137" i="1" s="1"/>
  <c r="H67" i="1"/>
  <c r="N160" i="1"/>
  <c r="N136" i="1" s="1"/>
  <c r="K160" i="1"/>
  <c r="K136" i="1" s="1"/>
  <c r="H282" i="1"/>
  <c r="M294" i="1"/>
  <c r="M287" i="1" s="1"/>
  <c r="N287" i="1"/>
  <c r="J294" i="1"/>
  <c r="J287" i="1" s="1"/>
  <c r="J209" i="1"/>
  <c r="J208" i="1" s="1"/>
  <c r="J207" i="1" s="1"/>
  <c r="M161" i="1"/>
  <c r="M160" i="1" s="1"/>
  <c r="M136" i="1" s="1"/>
  <c r="G227" i="1"/>
  <c r="G226" i="1" s="1"/>
  <c r="G210" i="1"/>
  <c r="H209" i="1"/>
  <c r="H208" i="1" s="1"/>
  <c r="H207" i="1" s="1"/>
  <c r="N209" i="1"/>
  <c r="N208" i="1" s="1"/>
  <c r="N207" i="1" s="1"/>
  <c r="M210" i="1"/>
  <c r="G221" i="1"/>
  <c r="G162" i="1"/>
  <c r="H161" i="1"/>
  <c r="H160" i="1" s="1"/>
  <c r="H136" i="1" s="1"/>
  <c r="N246" i="1"/>
  <c r="N245" i="1" s="1"/>
  <c r="J82" i="1"/>
  <c r="J67" i="1" s="1"/>
  <c r="J55" i="1" s="1"/>
  <c r="G88" i="1"/>
  <c r="G87" i="1" s="1"/>
  <c r="H87" i="1"/>
  <c r="M76" i="1"/>
  <c r="M75" i="1" s="1"/>
  <c r="N75" i="1"/>
  <c r="N67" i="1" s="1"/>
  <c r="N55" i="1" s="1"/>
  <c r="K15" i="1"/>
  <c r="K14" i="1" s="1"/>
  <c r="G93" i="1"/>
  <c r="G92" i="1" s="1"/>
  <c r="G68" i="1"/>
  <c r="N93" i="1"/>
  <c r="N92" i="1" s="1"/>
  <c r="M94" i="1"/>
  <c r="G76" i="1"/>
  <c r="G75" i="1" s="1"/>
  <c r="M68" i="1"/>
  <c r="M67" i="1" s="1"/>
  <c r="M55" i="1" s="1"/>
  <c r="M49" i="1"/>
  <c r="N48" i="1"/>
  <c r="H47" i="1"/>
  <c r="J48" i="1"/>
  <c r="K47" i="1"/>
  <c r="J47" i="1" s="1"/>
  <c r="J46" i="1" s="1"/>
  <c r="M15" i="1"/>
  <c r="M14" i="1" s="1"/>
  <c r="N14" i="1"/>
  <c r="O324" i="1"/>
  <c r="L324" i="1"/>
  <c r="I324" i="1"/>
  <c r="N560" i="1"/>
  <c r="N559" i="1" s="1"/>
  <c r="N557" i="1"/>
  <c r="K560" i="1"/>
  <c r="K559" i="1" s="1"/>
  <c r="H560" i="1"/>
  <c r="H559" i="1" s="1"/>
  <c r="I560" i="1"/>
  <c r="I559" i="1" s="1"/>
  <c r="O471" i="1"/>
  <c r="O470" i="1" s="1"/>
  <c r="N471" i="1"/>
  <c r="N470" i="1" s="1"/>
  <c r="J470" i="1"/>
  <c r="J471" i="1"/>
  <c r="G470" i="1"/>
  <c r="G471" i="1"/>
  <c r="H419" i="1"/>
  <c r="H55" i="1" l="1"/>
  <c r="J136" i="1"/>
  <c r="J135" i="1" s="1"/>
  <c r="N135" i="1"/>
  <c r="H281" i="1"/>
  <c r="K283" i="1"/>
  <c r="K282" i="1" s="1"/>
  <c r="K281" i="1" s="1"/>
  <c r="K280" i="1" s="1"/>
  <c r="K135" i="1" s="1"/>
  <c r="G161" i="1"/>
  <c r="G160" i="1" s="1"/>
  <c r="G136" i="1" s="1"/>
  <c r="M209" i="1"/>
  <c r="M208" i="1" s="1"/>
  <c r="M207" i="1" s="1"/>
  <c r="M135" i="1" s="1"/>
  <c r="G209" i="1"/>
  <c r="G208" i="1" s="1"/>
  <c r="G207" i="1" s="1"/>
  <c r="N12" i="1"/>
  <c r="G67" i="1"/>
  <c r="G55" i="1" s="1"/>
  <c r="J15" i="1"/>
  <c r="J14" i="1" s="1"/>
  <c r="M93" i="1"/>
  <c r="M92" i="1" s="1"/>
  <c r="M470" i="1"/>
  <c r="M48" i="1"/>
  <c r="N47" i="1"/>
  <c r="M47" i="1" s="1"/>
  <c r="M46" i="1" s="1"/>
  <c r="M471" i="1"/>
  <c r="H593" i="1"/>
  <c r="H586" i="1"/>
  <c r="H539" i="1"/>
  <c r="H462" i="1"/>
  <c r="H333" i="1"/>
  <c r="H331" i="1"/>
  <c r="G135" i="1" l="1"/>
  <c r="H280" i="1"/>
  <c r="H135" i="1" s="1"/>
  <c r="H545" i="1" l="1"/>
  <c r="K27" i="1" l="1"/>
  <c r="H27" i="1"/>
  <c r="J27" i="1" l="1"/>
  <c r="J26" i="1" s="1"/>
  <c r="J13" i="1" s="1"/>
  <c r="J12" i="1" s="1"/>
  <c r="K26" i="1"/>
  <c r="K13" i="1" s="1"/>
  <c r="K12" i="1" s="1"/>
  <c r="G27" i="1"/>
  <c r="G26" i="1" s="1"/>
  <c r="G13" i="1" s="1"/>
  <c r="G12" i="1" s="1"/>
  <c r="H26" i="1"/>
  <c r="H13" i="1" s="1"/>
  <c r="H12" i="1" s="1"/>
  <c r="N27" i="1"/>
  <c r="H510" i="1"/>
  <c r="M27" i="1" l="1"/>
  <c r="M26" i="1" s="1"/>
  <c r="M13" i="1" s="1"/>
  <c r="M12" i="1" s="1"/>
  <c r="N26" i="1"/>
  <c r="H332" i="1" l="1"/>
  <c r="H389" i="1" l="1"/>
  <c r="N454" i="1" l="1"/>
  <c r="K454" i="1"/>
  <c r="H454" i="1"/>
  <c r="M500" i="1"/>
  <c r="J500" i="1"/>
  <c r="G500" i="1"/>
  <c r="O499" i="1"/>
  <c r="O498" i="1" s="1"/>
  <c r="O497" i="1" s="1"/>
  <c r="N499" i="1"/>
  <c r="L499" i="1"/>
  <c r="L498" i="1" s="1"/>
  <c r="K499" i="1"/>
  <c r="K498" i="1" s="1"/>
  <c r="I499" i="1"/>
  <c r="I498" i="1" s="1"/>
  <c r="I497" i="1" s="1"/>
  <c r="H499" i="1"/>
  <c r="G499" i="1" l="1"/>
  <c r="M499" i="1"/>
  <c r="O496" i="1"/>
  <c r="N498" i="1"/>
  <c r="K497" i="1"/>
  <c r="K496" i="1"/>
  <c r="L497" i="1"/>
  <c r="J498" i="1"/>
  <c r="L496" i="1"/>
  <c r="I496" i="1"/>
  <c r="J499" i="1"/>
  <c r="H498" i="1"/>
  <c r="N573" i="1"/>
  <c r="K573" i="1"/>
  <c r="N641" i="1"/>
  <c r="N640" i="1"/>
  <c r="N639" i="1"/>
  <c r="K641" i="1"/>
  <c r="K640" i="1"/>
  <c r="K639" i="1"/>
  <c r="H639" i="1"/>
  <c r="H640" i="1"/>
  <c r="H641" i="1"/>
  <c r="H573" i="1"/>
  <c r="N613" i="1"/>
  <c r="K613" i="1"/>
  <c r="H613" i="1"/>
  <c r="H436" i="1"/>
  <c r="H355" i="1"/>
  <c r="H437" i="1"/>
  <c r="H495" i="1"/>
  <c r="J496" i="1" l="1"/>
  <c r="N496" i="1"/>
  <c r="M496" i="1" s="1"/>
  <c r="N497" i="1"/>
  <c r="M497" i="1" s="1"/>
  <c r="M498" i="1"/>
  <c r="J497" i="1"/>
  <c r="G498" i="1"/>
  <c r="H497" i="1"/>
  <c r="G497" i="1" s="1"/>
  <c r="H496" i="1"/>
  <c r="H602" i="1"/>
  <c r="H490" i="1"/>
  <c r="H356" i="1"/>
  <c r="G496" i="1" l="1"/>
  <c r="H361" i="1"/>
  <c r="H442" i="1"/>
  <c r="H607" i="1"/>
  <c r="H443" i="1"/>
  <c r="O566" i="1"/>
  <c r="N566" i="1"/>
  <c r="L566" i="1"/>
  <c r="K566" i="1"/>
  <c r="I566" i="1"/>
  <c r="H566" i="1"/>
  <c r="M567" i="1"/>
  <c r="J567" i="1"/>
  <c r="G567" i="1"/>
  <c r="N510" i="1"/>
  <c r="K510" i="1"/>
  <c r="H509" i="1"/>
  <c r="H516" i="1"/>
  <c r="K557" i="1"/>
  <c r="H557" i="1"/>
  <c r="N392" i="1"/>
  <c r="K392" i="1"/>
  <c r="H453" i="1"/>
  <c r="H392" i="1"/>
  <c r="H335" i="1"/>
  <c r="K333" i="1"/>
  <c r="H390" i="1"/>
  <c r="O638" i="1" l="1"/>
  <c r="N638" i="1"/>
  <c r="O635" i="1"/>
  <c r="N635" i="1"/>
  <c r="O628" i="1"/>
  <c r="N628" i="1"/>
  <c r="O625" i="1"/>
  <c r="N625" i="1"/>
  <c r="O622" i="1"/>
  <c r="O621" i="1" s="1"/>
  <c r="N622" i="1"/>
  <c r="N621" i="1" s="1"/>
  <c r="O615" i="1"/>
  <c r="O614" i="1" s="1"/>
  <c r="N615" i="1"/>
  <c r="N614" i="1" s="1"/>
  <c r="O612" i="1"/>
  <c r="O611" i="1" s="1"/>
  <c r="N612" i="1"/>
  <c r="N611" i="1" s="1"/>
  <c r="O606" i="1"/>
  <c r="O605" i="1" s="1"/>
  <c r="O604" i="1" s="1"/>
  <c r="O603" i="1" s="1"/>
  <c r="N606" i="1"/>
  <c r="N605" i="1" s="1"/>
  <c r="N604" i="1" s="1"/>
  <c r="N603" i="1" s="1"/>
  <c r="O601" i="1"/>
  <c r="O598" i="1" s="1"/>
  <c r="N601" i="1"/>
  <c r="O596" i="1"/>
  <c r="N596" i="1"/>
  <c r="N594" i="1"/>
  <c r="O592" i="1"/>
  <c r="N592" i="1"/>
  <c r="O589" i="1"/>
  <c r="N589" i="1"/>
  <c r="O587" i="1"/>
  <c r="N587" i="1"/>
  <c r="O585" i="1"/>
  <c r="N585" i="1"/>
  <c r="O578" i="1"/>
  <c r="O577" i="1" s="1"/>
  <c r="O576" i="1" s="1"/>
  <c r="N578" i="1"/>
  <c r="N577" i="1" s="1"/>
  <c r="N576" i="1" s="1"/>
  <c r="O572" i="1"/>
  <c r="O571" i="1" s="1"/>
  <c r="O570" i="1" s="1"/>
  <c r="O569" i="1" s="1"/>
  <c r="N572" i="1"/>
  <c r="N571" i="1" s="1"/>
  <c r="N570" i="1" s="1"/>
  <c r="N569" i="1" s="1"/>
  <c r="O565" i="1"/>
  <c r="O564" i="1" s="1"/>
  <c r="O563" i="1" s="1"/>
  <c r="N565" i="1"/>
  <c r="N564" i="1" s="1"/>
  <c r="N563" i="1" s="1"/>
  <c r="O555" i="1"/>
  <c r="N555" i="1"/>
  <c r="O548" i="1"/>
  <c r="N548" i="1"/>
  <c r="O543" i="1"/>
  <c r="N543" i="1"/>
  <c r="O540" i="1"/>
  <c r="N540" i="1"/>
  <c r="O538" i="1"/>
  <c r="N538" i="1"/>
  <c r="O535" i="1"/>
  <c r="O534" i="1" s="1"/>
  <c r="N535" i="1"/>
  <c r="N534" i="1" s="1"/>
  <c r="O532" i="1"/>
  <c r="O531" i="1" s="1"/>
  <c r="N532" i="1"/>
  <c r="N531" i="1" s="1"/>
  <c r="O529" i="1"/>
  <c r="O528" i="1" s="1"/>
  <c r="N529" i="1"/>
  <c r="N528" i="1" s="1"/>
  <c r="O526" i="1"/>
  <c r="O525" i="1" s="1"/>
  <c r="N526" i="1"/>
  <c r="N525" i="1" s="1"/>
  <c r="O523" i="1"/>
  <c r="O522" i="1" s="1"/>
  <c r="N523" i="1"/>
  <c r="N522" i="1" s="1"/>
  <c r="O517" i="1"/>
  <c r="N517" i="1"/>
  <c r="O515" i="1"/>
  <c r="N515" i="1"/>
  <c r="O513" i="1"/>
  <c r="N513" i="1"/>
  <c r="O509" i="1"/>
  <c r="N509" i="1"/>
  <c r="O505" i="1"/>
  <c r="O504" i="1" s="1"/>
  <c r="O503" i="1" s="1"/>
  <c r="N505" i="1"/>
  <c r="N504" i="1" s="1"/>
  <c r="N503" i="1" s="1"/>
  <c r="O494" i="1"/>
  <c r="O493" i="1" s="1"/>
  <c r="O491" i="1" s="1"/>
  <c r="N494" i="1"/>
  <c r="N493" i="1" s="1"/>
  <c r="N491" i="1" s="1"/>
  <c r="O489" i="1"/>
  <c r="O487" i="1" s="1"/>
  <c r="N489" i="1"/>
  <c r="N487" i="1" s="1"/>
  <c r="O484" i="1"/>
  <c r="O482" i="1" s="1"/>
  <c r="N484" i="1"/>
  <c r="N483" i="1" s="1"/>
  <c r="O479" i="1"/>
  <c r="O478" i="1" s="1"/>
  <c r="N479" i="1"/>
  <c r="N478" i="1" s="1"/>
  <c r="O476" i="1"/>
  <c r="O475" i="1" s="1"/>
  <c r="O474" i="1" s="1"/>
  <c r="N476" i="1"/>
  <c r="N475" i="1" s="1"/>
  <c r="N474" i="1" s="1"/>
  <c r="O468" i="1"/>
  <c r="O467" i="1" s="1"/>
  <c r="N468" i="1"/>
  <c r="N467" i="1" s="1"/>
  <c r="O465" i="1"/>
  <c r="N465" i="1"/>
  <c r="O463" i="1"/>
  <c r="N463" i="1"/>
  <c r="O461" i="1"/>
  <c r="N461" i="1"/>
  <c r="O456" i="1"/>
  <c r="O455" i="1" s="1"/>
  <c r="N456" i="1"/>
  <c r="N455" i="1" s="1"/>
  <c r="O452" i="1"/>
  <c r="O451" i="1" s="1"/>
  <c r="N452" i="1"/>
  <c r="N451" i="1" s="1"/>
  <c r="O446" i="1"/>
  <c r="O445" i="1" s="1"/>
  <c r="N446" i="1"/>
  <c r="N445" i="1" s="1"/>
  <c r="O441" i="1"/>
  <c r="O439" i="1" s="1"/>
  <c r="N441" i="1"/>
  <c r="N439" i="1" s="1"/>
  <c r="O435" i="1"/>
  <c r="O433" i="1" s="1"/>
  <c r="N435" i="1"/>
  <c r="N434" i="1" s="1"/>
  <c r="O430" i="1"/>
  <c r="O429" i="1" s="1"/>
  <c r="O428" i="1" s="1"/>
  <c r="O427" i="1" s="1"/>
  <c r="N430" i="1"/>
  <c r="N429" i="1" s="1"/>
  <c r="N428" i="1" s="1"/>
  <c r="N427" i="1" s="1"/>
  <c r="O424" i="1"/>
  <c r="O423" i="1" s="1"/>
  <c r="N424" i="1"/>
  <c r="N423" i="1" s="1"/>
  <c r="O420" i="1"/>
  <c r="N420" i="1"/>
  <c r="O417" i="1"/>
  <c r="N417" i="1"/>
  <c r="O414" i="1"/>
  <c r="N414" i="1"/>
  <c r="O411" i="1"/>
  <c r="N411" i="1"/>
  <c r="O408" i="1"/>
  <c r="N408" i="1"/>
  <c r="O404" i="1"/>
  <c r="N404" i="1"/>
  <c r="O401" i="1"/>
  <c r="N401" i="1"/>
  <c r="O397" i="1"/>
  <c r="N397" i="1"/>
  <c r="O393" i="1"/>
  <c r="N393" i="1"/>
  <c r="O387" i="1"/>
  <c r="N387" i="1"/>
  <c r="O382" i="1"/>
  <c r="O381" i="1" s="1"/>
  <c r="N382" i="1"/>
  <c r="N381" i="1" s="1"/>
  <c r="O379" i="1"/>
  <c r="O378" i="1" s="1"/>
  <c r="N379" i="1"/>
  <c r="N378" i="1" s="1"/>
  <c r="O376" i="1"/>
  <c r="O375" i="1" s="1"/>
  <c r="N376" i="1"/>
  <c r="N375" i="1" s="1"/>
  <c r="O373" i="1"/>
  <c r="N373" i="1"/>
  <c r="O371" i="1"/>
  <c r="N371" i="1"/>
  <c r="O365" i="1"/>
  <c r="O364" i="1" s="1"/>
  <c r="O363" i="1" s="1"/>
  <c r="N365" i="1"/>
  <c r="N364" i="1" s="1"/>
  <c r="N363" i="1" s="1"/>
  <c r="O360" i="1"/>
  <c r="O359" i="1" s="1"/>
  <c r="O358" i="1" s="1"/>
  <c r="O357" i="1" s="1"/>
  <c r="N360" i="1"/>
  <c r="N359" i="1" s="1"/>
  <c r="N358" i="1" s="1"/>
  <c r="N357" i="1" s="1"/>
  <c r="O354" i="1"/>
  <c r="O353" i="1" s="1"/>
  <c r="O352" i="1" s="1"/>
  <c r="O351" i="1" s="1"/>
  <c r="N354" i="1"/>
  <c r="N353" i="1" s="1"/>
  <c r="N352" i="1" s="1"/>
  <c r="N351" i="1" s="1"/>
  <c r="O348" i="1"/>
  <c r="O347" i="1" s="1"/>
  <c r="N348" i="1"/>
  <c r="N347" i="1" s="1"/>
  <c r="O343" i="1"/>
  <c r="N343" i="1"/>
  <c r="O339" i="1"/>
  <c r="N339" i="1"/>
  <c r="O336" i="1"/>
  <c r="N336" i="1"/>
  <c r="O330" i="1"/>
  <c r="N330" i="1"/>
  <c r="O322" i="1"/>
  <c r="O321" i="1" s="1"/>
  <c r="O320" i="1" s="1"/>
  <c r="O319" i="1" s="1"/>
  <c r="N322" i="1"/>
  <c r="N321" i="1" s="1"/>
  <c r="N320" i="1" s="1"/>
  <c r="N319" i="1" s="1"/>
  <c r="L638" i="1"/>
  <c r="K638" i="1"/>
  <c r="L635" i="1"/>
  <c r="K635" i="1"/>
  <c r="L628" i="1"/>
  <c r="K628" i="1"/>
  <c r="L625" i="1"/>
  <c r="K625" i="1"/>
  <c r="L622" i="1"/>
  <c r="L621" i="1" s="1"/>
  <c r="K622" i="1"/>
  <c r="K621" i="1" s="1"/>
  <c r="L615" i="1"/>
  <c r="L614" i="1" s="1"/>
  <c r="K615" i="1"/>
  <c r="K614" i="1" s="1"/>
  <c r="L612" i="1"/>
  <c r="L611" i="1" s="1"/>
  <c r="K612" i="1"/>
  <c r="K611" i="1" s="1"/>
  <c r="L606" i="1"/>
  <c r="L605" i="1" s="1"/>
  <c r="L604" i="1" s="1"/>
  <c r="L603" i="1" s="1"/>
  <c r="K606" i="1"/>
  <c r="K605" i="1" s="1"/>
  <c r="K604" i="1" s="1"/>
  <c r="K603" i="1" s="1"/>
  <c r="L601" i="1"/>
  <c r="L600" i="1" s="1"/>
  <c r="K601" i="1"/>
  <c r="K600" i="1" s="1"/>
  <c r="L596" i="1"/>
  <c r="K596" i="1"/>
  <c r="K594" i="1"/>
  <c r="L592" i="1"/>
  <c r="K592" i="1"/>
  <c r="L589" i="1"/>
  <c r="K589" i="1"/>
  <c r="L587" i="1"/>
  <c r="K587" i="1"/>
  <c r="L585" i="1"/>
  <c r="K585" i="1"/>
  <c r="L578" i="1"/>
  <c r="L577" i="1" s="1"/>
  <c r="L576" i="1" s="1"/>
  <c r="K578" i="1"/>
  <c r="K577" i="1" s="1"/>
  <c r="K576" i="1" s="1"/>
  <c r="L572" i="1"/>
  <c r="L571" i="1" s="1"/>
  <c r="L570" i="1" s="1"/>
  <c r="L569" i="1" s="1"/>
  <c r="K572" i="1"/>
  <c r="K571" i="1" s="1"/>
  <c r="K570" i="1" s="1"/>
  <c r="K569" i="1" s="1"/>
  <c r="L565" i="1"/>
  <c r="L564" i="1" s="1"/>
  <c r="L563" i="1" s="1"/>
  <c r="K565" i="1"/>
  <c r="K564" i="1" s="1"/>
  <c r="K563" i="1" s="1"/>
  <c r="L555" i="1"/>
  <c r="K555" i="1"/>
  <c r="L548" i="1"/>
  <c r="K548" i="1"/>
  <c r="L543" i="1"/>
  <c r="K543" i="1"/>
  <c r="J543" i="1" s="1"/>
  <c r="L540" i="1"/>
  <c r="K540" i="1"/>
  <c r="L538" i="1"/>
  <c r="K538" i="1"/>
  <c r="L535" i="1"/>
  <c r="L534" i="1" s="1"/>
  <c r="K535" i="1"/>
  <c r="K534" i="1" s="1"/>
  <c r="L532" i="1"/>
  <c r="L531" i="1" s="1"/>
  <c r="K532" i="1"/>
  <c r="K531" i="1" s="1"/>
  <c r="L529" i="1"/>
  <c r="L528" i="1" s="1"/>
  <c r="K529" i="1"/>
  <c r="K528" i="1" s="1"/>
  <c r="L526" i="1"/>
  <c r="L525" i="1" s="1"/>
  <c r="K526" i="1"/>
  <c r="K525" i="1" s="1"/>
  <c r="L523" i="1"/>
  <c r="L522" i="1" s="1"/>
  <c r="K523" i="1"/>
  <c r="K522" i="1" s="1"/>
  <c r="L517" i="1"/>
  <c r="K517" i="1"/>
  <c r="L515" i="1"/>
  <c r="K515" i="1"/>
  <c r="L513" i="1"/>
  <c r="K513" i="1"/>
  <c r="L509" i="1"/>
  <c r="K509" i="1"/>
  <c r="K508" i="1" s="1"/>
  <c r="K507" i="1" s="1"/>
  <c r="L505" i="1"/>
  <c r="L504" i="1" s="1"/>
  <c r="L503" i="1" s="1"/>
  <c r="K505" i="1"/>
  <c r="K504" i="1" s="1"/>
  <c r="K503" i="1" s="1"/>
  <c r="L494" i="1"/>
  <c r="L493" i="1" s="1"/>
  <c r="L491" i="1" s="1"/>
  <c r="K494" i="1"/>
  <c r="K493" i="1" s="1"/>
  <c r="K492" i="1" s="1"/>
  <c r="L489" i="1"/>
  <c r="L487" i="1" s="1"/>
  <c r="K489" i="1"/>
  <c r="K487" i="1" s="1"/>
  <c r="L484" i="1"/>
  <c r="K484" i="1"/>
  <c r="L479" i="1"/>
  <c r="L478" i="1" s="1"/>
  <c r="K479" i="1"/>
  <c r="K478" i="1" s="1"/>
  <c r="L476" i="1"/>
  <c r="L475" i="1" s="1"/>
  <c r="L474" i="1" s="1"/>
  <c r="K476" i="1"/>
  <c r="K475" i="1" s="1"/>
  <c r="K474" i="1" s="1"/>
  <c r="L468" i="1"/>
  <c r="L467" i="1" s="1"/>
  <c r="K468" i="1"/>
  <c r="K467" i="1" s="1"/>
  <c r="L465" i="1"/>
  <c r="K465" i="1"/>
  <c r="L463" i="1"/>
  <c r="K463" i="1"/>
  <c r="L461" i="1"/>
  <c r="K461" i="1"/>
  <c r="L456" i="1"/>
  <c r="L455" i="1" s="1"/>
  <c r="K456" i="1"/>
  <c r="K455" i="1" s="1"/>
  <c r="L452" i="1"/>
  <c r="L451" i="1" s="1"/>
  <c r="K452" i="1"/>
  <c r="K451" i="1" s="1"/>
  <c r="L446" i="1"/>
  <c r="L444" i="1" s="1"/>
  <c r="K446" i="1"/>
  <c r="K445" i="1" s="1"/>
  <c r="L441" i="1"/>
  <c r="L439" i="1" s="1"/>
  <c r="K441" i="1"/>
  <c r="K439" i="1" s="1"/>
  <c r="L435" i="1"/>
  <c r="K435" i="1"/>
  <c r="K432" i="1" s="1"/>
  <c r="L430" i="1"/>
  <c r="L429" i="1" s="1"/>
  <c r="L428" i="1" s="1"/>
  <c r="L427" i="1" s="1"/>
  <c r="K430" i="1"/>
  <c r="K429" i="1" s="1"/>
  <c r="K428" i="1" s="1"/>
  <c r="K427" i="1" s="1"/>
  <c r="L424" i="1"/>
  <c r="L423" i="1" s="1"/>
  <c r="K424" i="1"/>
  <c r="K423" i="1" s="1"/>
  <c r="L420" i="1"/>
  <c r="K420" i="1"/>
  <c r="L417" i="1"/>
  <c r="K417" i="1"/>
  <c r="L414" i="1"/>
  <c r="K414" i="1"/>
  <c r="L411" i="1"/>
  <c r="K411" i="1"/>
  <c r="L408" i="1"/>
  <c r="K408" i="1"/>
  <c r="L404" i="1"/>
  <c r="K404" i="1"/>
  <c r="L401" i="1"/>
  <c r="K401" i="1"/>
  <c r="L397" i="1"/>
  <c r="K397" i="1"/>
  <c r="L393" i="1"/>
  <c r="K393" i="1"/>
  <c r="L387" i="1"/>
  <c r="K387" i="1"/>
  <c r="L382" i="1"/>
  <c r="L381" i="1" s="1"/>
  <c r="K382" i="1"/>
  <c r="K381" i="1" s="1"/>
  <c r="L379" i="1"/>
  <c r="L378" i="1" s="1"/>
  <c r="K379" i="1"/>
  <c r="K378" i="1" s="1"/>
  <c r="L376" i="1"/>
  <c r="L375" i="1" s="1"/>
  <c r="K376" i="1"/>
  <c r="K375" i="1" s="1"/>
  <c r="L373" i="1"/>
  <c r="K373" i="1"/>
  <c r="L371" i="1"/>
  <c r="K371" i="1"/>
  <c r="L365" i="1"/>
  <c r="L364" i="1" s="1"/>
  <c r="L363" i="1" s="1"/>
  <c r="K365" i="1"/>
  <c r="K364" i="1" s="1"/>
  <c r="K363" i="1" s="1"/>
  <c r="L360" i="1"/>
  <c r="L359" i="1" s="1"/>
  <c r="L358" i="1" s="1"/>
  <c r="L357" i="1" s="1"/>
  <c r="K360" i="1"/>
  <c r="K359" i="1" s="1"/>
  <c r="K358" i="1" s="1"/>
  <c r="K357" i="1" s="1"/>
  <c r="L354" i="1"/>
  <c r="L353" i="1" s="1"/>
  <c r="L352" i="1" s="1"/>
  <c r="L351" i="1" s="1"/>
  <c r="K354" i="1"/>
  <c r="K353" i="1" s="1"/>
  <c r="K352" i="1" s="1"/>
  <c r="K351" i="1" s="1"/>
  <c r="L348" i="1"/>
  <c r="L347" i="1" s="1"/>
  <c r="K348" i="1"/>
  <c r="K347" i="1" s="1"/>
  <c r="L343" i="1"/>
  <c r="K343" i="1"/>
  <c r="L339" i="1"/>
  <c r="K339" i="1"/>
  <c r="L336" i="1"/>
  <c r="K336" i="1"/>
  <c r="L330" i="1"/>
  <c r="K330" i="1"/>
  <c r="L322" i="1"/>
  <c r="L321" i="1" s="1"/>
  <c r="L320" i="1" s="1"/>
  <c r="L319" i="1" s="1"/>
  <c r="K322" i="1"/>
  <c r="K321" i="1" s="1"/>
  <c r="K320" i="1" s="1"/>
  <c r="K319" i="1" s="1"/>
  <c r="I638" i="1"/>
  <c r="I635" i="1"/>
  <c r="I628" i="1"/>
  <c r="I625" i="1"/>
  <c r="I622" i="1"/>
  <c r="I621" i="1" s="1"/>
  <c r="I615" i="1"/>
  <c r="I614" i="1" s="1"/>
  <c r="I612" i="1"/>
  <c r="I611" i="1" s="1"/>
  <c r="I606" i="1"/>
  <c r="I605" i="1" s="1"/>
  <c r="I604" i="1" s="1"/>
  <c r="I603" i="1" s="1"/>
  <c r="I601" i="1"/>
  <c r="I599" i="1" s="1"/>
  <c r="I596" i="1"/>
  <c r="I592" i="1"/>
  <c r="I589" i="1"/>
  <c r="I587" i="1"/>
  <c r="I585" i="1"/>
  <c r="I578" i="1"/>
  <c r="I577" i="1" s="1"/>
  <c r="I576" i="1" s="1"/>
  <c r="I572" i="1"/>
  <c r="I571" i="1" s="1"/>
  <c r="I570" i="1" s="1"/>
  <c r="I569" i="1" s="1"/>
  <c r="I565" i="1"/>
  <c r="I564" i="1" s="1"/>
  <c r="I563" i="1" s="1"/>
  <c r="I555" i="1"/>
  <c r="I548" i="1"/>
  <c r="I543" i="1"/>
  <c r="I540" i="1"/>
  <c r="I538" i="1"/>
  <c r="I535" i="1"/>
  <c r="I534" i="1" s="1"/>
  <c r="I532" i="1"/>
  <c r="I531" i="1" s="1"/>
  <c r="I529" i="1"/>
  <c r="I528" i="1" s="1"/>
  <c r="I526" i="1"/>
  <c r="I525" i="1" s="1"/>
  <c r="I523" i="1"/>
  <c r="I522" i="1" s="1"/>
  <c r="I517" i="1"/>
  <c r="I515" i="1"/>
  <c r="I513" i="1"/>
  <c r="I509" i="1"/>
  <c r="I505" i="1"/>
  <c r="I504" i="1" s="1"/>
  <c r="I503" i="1" s="1"/>
  <c r="I494" i="1"/>
  <c r="I493" i="1" s="1"/>
  <c r="I489" i="1"/>
  <c r="I484" i="1"/>
  <c r="I479" i="1"/>
  <c r="I478" i="1" s="1"/>
  <c r="I476" i="1"/>
  <c r="I475" i="1" s="1"/>
  <c r="I474" i="1" s="1"/>
  <c r="I468" i="1"/>
  <c r="I467" i="1" s="1"/>
  <c r="I465" i="1"/>
  <c r="I463" i="1"/>
  <c r="I461" i="1"/>
  <c r="I456" i="1"/>
  <c r="I455" i="1" s="1"/>
  <c r="I452" i="1"/>
  <c r="I451" i="1" s="1"/>
  <c r="I446" i="1"/>
  <c r="I444" i="1" s="1"/>
  <c r="I441" i="1"/>
  <c r="I435" i="1"/>
  <c r="I430" i="1"/>
  <c r="I429" i="1" s="1"/>
  <c r="I428" i="1" s="1"/>
  <c r="I427" i="1" s="1"/>
  <c r="I424" i="1"/>
  <c r="I423" i="1" s="1"/>
  <c r="I420" i="1"/>
  <c r="I417" i="1"/>
  <c r="I414" i="1"/>
  <c r="I411" i="1"/>
  <c r="I408" i="1"/>
  <c r="I404" i="1"/>
  <c r="I401" i="1"/>
  <c r="I397" i="1"/>
  <c r="I393" i="1"/>
  <c r="I387" i="1"/>
  <c r="I382" i="1"/>
  <c r="I381" i="1" s="1"/>
  <c r="I379" i="1"/>
  <c r="I378" i="1" s="1"/>
  <c r="I376" i="1"/>
  <c r="I375" i="1" s="1"/>
  <c r="I373" i="1"/>
  <c r="I371" i="1"/>
  <c r="I365" i="1"/>
  <c r="I364" i="1" s="1"/>
  <c r="I363" i="1" s="1"/>
  <c r="I360" i="1"/>
  <c r="I359" i="1" s="1"/>
  <c r="I358" i="1" s="1"/>
  <c r="I357" i="1" s="1"/>
  <c r="I354" i="1"/>
  <c r="I353" i="1" s="1"/>
  <c r="I352" i="1" s="1"/>
  <c r="I351" i="1" s="1"/>
  <c r="I348" i="1"/>
  <c r="I347" i="1" s="1"/>
  <c r="I343" i="1"/>
  <c r="I339" i="1"/>
  <c r="I336" i="1"/>
  <c r="I330" i="1"/>
  <c r="I322" i="1"/>
  <c r="I321" i="1" s="1"/>
  <c r="I320" i="1" s="1"/>
  <c r="I319" i="1" s="1"/>
  <c r="H465" i="1"/>
  <c r="M543" i="1" l="1"/>
  <c r="I508" i="1"/>
  <c r="I507" i="1" s="1"/>
  <c r="I502" i="1" s="1"/>
  <c r="I501" i="1" s="1"/>
  <c r="L508" i="1"/>
  <c r="L507" i="1" s="1"/>
  <c r="L502" i="1" s="1"/>
  <c r="L501" i="1" s="1"/>
  <c r="N508" i="1"/>
  <c r="N507" i="1" s="1"/>
  <c r="N502" i="1" s="1"/>
  <c r="N501" i="1" s="1"/>
  <c r="O508" i="1"/>
  <c r="O507" i="1" s="1"/>
  <c r="O502" i="1" s="1"/>
  <c r="O501" i="1" s="1"/>
  <c r="O591" i="1"/>
  <c r="N329" i="1"/>
  <c r="N328" i="1" s="1"/>
  <c r="N327" i="1" s="1"/>
  <c r="N326" i="1" s="1"/>
  <c r="K584" i="1"/>
  <c r="O537" i="1"/>
  <c r="O521" i="1" s="1"/>
  <c r="O520" i="1" s="1"/>
  <c r="K318" i="1"/>
  <c r="L370" i="1"/>
  <c r="L369" i="1" s="1"/>
  <c r="N370" i="1"/>
  <c r="N369" i="1" s="1"/>
  <c r="L598" i="1"/>
  <c r="N318" i="1"/>
  <c r="N624" i="1"/>
  <c r="N620" i="1" s="1"/>
  <c r="N619" i="1" s="1"/>
  <c r="L473" i="1"/>
  <c r="L610" i="1"/>
  <c r="L609" i="1" s="1"/>
  <c r="L608" i="1" s="1"/>
  <c r="L624" i="1"/>
  <c r="L620" i="1" s="1"/>
  <c r="L619" i="1" s="1"/>
  <c r="K634" i="1"/>
  <c r="K633" i="1" s="1"/>
  <c r="K632" i="1" s="1"/>
  <c r="K631" i="1" s="1"/>
  <c r="K630" i="1" s="1"/>
  <c r="O610" i="1"/>
  <c r="O609" i="1" s="1"/>
  <c r="O608" i="1" s="1"/>
  <c r="I370" i="1"/>
  <c r="I369" i="1" s="1"/>
  <c r="I445" i="1"/>
  <c r="I634" i="1"/>
  <c r="I633" i="1" s="1"/>
  <c r="I632" i="1" s="1"/>
  <c r="I631" i="1" s="1"/>
  <c r="I630" i="1" s="1"/>
  <c r="K370" i="1"/>
  <c r="K369" i="1" s="1"/>
  <c r="L537" i="1"/>
  <c r="L521" i="1" s="1"/>
  <c r="L520" i="1" s="1"/>
  <c r="N444" i="1"/>
  <c r="O473" i="1"/>
  <c r="O386" i="1"/>
  <c r="O385" i="1" s="1"/>
  <c r="O584" i="1"/>
  <c r="K486" i="1"/>
  <c r="I386" i="1"/>
  <c r="I385" i="1" s="1"/>
  <c r="I624" i="1"/>
  <c r="I620" i="1" s="1"/>
  <c r="I619" i="1" s="1"/>
  <c r="L599" i="1"/>
  <c r="K624" i="1"/>
  <c r="K620" i="1" s="1"/>
  <c r="K619" i="1" s="1"/>
  <c r="L634" i="1"/>
  <c r="L633" i="1" s="1"/>
  <c r="L632" i="1" s="1"/>
  <c r="L631" i="1" s="1"/>
  <c r="L630" i="1" s="1"/>
  <c r="O329" i="1"/>
  <c r="O328" i="1" s="1"/>
  <c r="O327" i="1" s="1"/>
  <c r="O326" i="1" s="1"/>
  <c r="O370" i="1"/>
  <c r="O369" i="1" s="1"/>
  <c r="O444" i="1"/>
  <c r="N460" i="1"/>
  <c r="N450" i="1" s="1"/>
  <c r="N449" i="1" s="1"/>
  <c r="L386" i="1"/>
  <c r="L385" i="1" s="1"/>
  <c r="I460" i="1"/>
  <c r="I450" i="1" s="1"/>
  <c r="I449" i="1" s="1"/>
  <c r="I600" i="1"/>
  <c r="L329" i="1"/>
  <c r="L328" i="1" s="1"/>
  <c r="L327" i="1" s="1"/>
  <c r="L326" i="1" s="1"/>
  <c r="K386" i="1"/>
  <c r="K385" i="1" s="1"/>
  <c r="K488" i="1"/>
  <c r="O460" i="1"/>
  <c r="L318" i="1"/>
  <c r="I318" i="1"/>
  <c r="I439" i="1"/>
  <c r="I438" i="1"/>
  <c r="I440" i="1"/>
  <c r="O600" i="1"/>
  <c r="O599" i="1"/>
  <c r="I433" i="1"/>
  <c r="I432" i="1"/>
  <c r="I434" i="1"/>
  <c r="L591" i="1"/>
  <c r="I554" i="1"/>
  <c r="I553" i="1" s="1"/>
  <c r="I552" i="1" s="1"/>
  <c r="L445" i="1"/>
  <c r="L460" i="1"/>
  <c r="L450" i="1" s="1"/>
  <c r="L449" i="1" s="1"/>
  <c r="K473" i="1"/>
  <c r="K554" i="1"/>
  <c r="K553" i="1" s="1"/>
  <c r="K552" i="1" s="1"/>
  <c r="K591" i="1"/>
  <c r="N482" i="1"/>
  <c r="N486" i="1"/>
  <c r="N584" i="1"/>
  <c r="O624" i="1"/>
  <c r="O620" i="1" s="1"/>
  <c r="O619" i="1" s="1"/>
  <c r="O634" i="1"/>
  <c r="O633" i="1" s="1"/>
  <c r="O632" i="1" s="1"/>
  <c r="O631" i="1" s="1"/>
  <c r="O630" i="1" s="1"/>
  <c r="I329" i="1"/>
  <c r="I328" i="1" s="1"/>
  <c r="I327" i="1" s="1"/>
  <c r="I326" i="1" s="1"/>
  <c r="I537" i="1"/>
  <c r="I521" i="1" s="1"/>
  <c r="I520" i="1" s="1"/>
  <c r="I610" i="1"/>
  <c r="I609" i="1" s="1"/>
  <c r="I608" i="1" s="1"/>
  <c r="L584" i="1"/>
  <c r="K599" i="1"/>
  <c r="O318" i="1"/>
  <c r="N386" i="1"/>
  <c r="N385" i="1" s="1"/>
  <c r="N481" i="1"/>
  <c r="N591" i="1"/>
  <c r="I591" i="1"/>
  <c r="I584" i="1"/>
  <c r="K460" i="1"/>
  <c r="K450" i="1" s="1"/>
  <c r="K449" i="1" s="1"/>
  <c r="N634" i="1"/>
  <c r="N633" i="1" s="1"/>
  <c r="N632" i="1" s="1"/>
  <c r="N631" i="1" s="1"/>
  <c r="N630" i="1" s="1"/>
  <c r="N488" i="1"/>
  <c r="N432" i="1"/>
  <c r="N433" i="1"/>
  <c r="K438" i="1"/>
  <c r="K440" i="1"/>
  <c r="N440" i="1"/>
  <c r="N438" i="1"/>
  <c r="K610" i="1"/>
  <c r="K609" i="1" s="1"/>
  <c r="K608" i="1" s="1"/>
  <c r="K491" i="1"/>
  <c r="N492" i="1"/>
  <c r="K502" i="1"/>
  <c r="K501" i="1" s="1"/>
  <c r="N537" i="1"/>
  <c r="K537" i="1"/>
  <c r="K329" i="1"/>
  <c r="K328" i="1" s="1"/>
  <c r="K327" i="1" s="1"/>
  <c r="K326" i="1" s="1"/>
  <c r="N473" i="1"/>
  <c r="N600" i="1"/>
  <c r="N598" i="1"/>
  <c r="N610" i="1"/>
  <c r="N609" i="1" s="1"/>
  <c r="N608" i="1" s="1"/>
  <c r="N599" i="1"/>
  <c r="O492" i="1"/>
  <c r="N554" i="1"/>
  <c r="N553" i="1" s="1"/>
  <c r="N552" i="1" s="1"/>
  <c r="O434" i="1"/>
  <c r="O432" i="1"/>
  <c r="O483" i="1"/>
  <c r="O481" i="1"/>
  <c r="O554" i="1"/>
  <c r="O553" i="1" s="1"/>
  <c r="O552" i="1" s="1"/>
  <c r="O440" i="1"/>
  <c r="O438" i="1"/>
  <c r="O488" i="1"/>
  <c r="O486" i="1"/>
  <c r="K483" i="1"/>
  <c r="K482" i="1"/>
  <c r="K434" i="1"/>
  <c r="K433" i="1"/>
  <c r="K444" i="1"/>
  <c r="K481" i="1"/>
  <c r="L434" i="1"/>
  <c r="L432" i="1"/>
  <c r="L483" i="1"/>
  <c r="L481" i="1"/>
  <c r="L433" i="1"/>
  <c r="L482" i="1"/>
  <c r="L492" i="1"/>
  <c r="L554" i="1"/>
  <c r="L553" i="1" s="1"/>
  <c r="L552" i="1" s="1"/>
  <c r="L440" i="1"/>
  <c r="L438" i="1"/>
  <c r="L488" i="1"/>
  <c r="L486" i="1"/>
  <c r="K598" i="1"/>
  <c r="I492" i="1"/>
  <c r="I491" i="1"/>
  <c r="I488" i="1"/>
  <c r="I487" i="1"/>
  <c r="I486" i="1"/>
  <c r="I473" i="1"/>
  <c r="I483" i="1"/>
  <c r="I482" i="1"/>
  <c r="I481" i="1"/>
  <c r="I598" i="1"/>
  <c r="H628" i="1"/>
  <c r="H625" i="1"/>
  <c r="H622" i="1"/>
  <c r="H621" i="1" s="1"/>
  <c r="H635" i="1"/>
  <c r="H638" i="1"/>
  <c r="H585" i="1"/>
  <c r="H587" i="1"/>
  <c r="H589" i="1"/>
  <c r="H592" i="1"/>
  <c r="H594" i="1"/>
  <c r="H596" i="1"/>
  <c r="H601" i="1"/>
  <c r="H600" i="1" s="1"/>
  <c r="H606" i="1"/>
  <c r="H605" i="1" s="1"/>
  <c r="H604" i="1" s="1"/>
  <c r="H603" i="1" s="1"/>
  <c r="H612" i="1"/>
  <c r="H611" i="1" s="1"/>
  <c r="H615" i="1"/>
  <c r="H614" i="1" s="1"/>
  <c r="H578" i="1"/>
  <c r="H577" i="1" s="1"/>
  <c r="H576" i="1" s="1"/>
  <c r="H572" i="1"/>
  <c r="H571" i="1" s="1"/>
  <c r="H570" i="1" s="1"/>
  <c r="H569" i="1" s="1"/>
  <c r="H565" i="1"/>
  <c r="H564" i="1" s="1"/>
  <c r="H563" i="1" s="1"/>
  <c r="H555" i="1"/>
  <c r="H548" i="1"/>
  <c r="H543" i="1"/>
  <c r="G543" i="1" s="1"/>
  <c r="H540" i="1"/>
  <c r="H538" i="1"/>
  <c r="H535" i="1"/>
  <c r="H534" i="1" s="1"/>
  <c r="H532" i="1"/>
  <c r="H531" i="1" s="1"/>
  <c r="H529" i="1"/>
  <c r="H528" i="1" s="1"/>
  <c r="H526" i="1"/>
  <c r="H525" i="1" s="1"/>
  <c r="H523" i="1"/>
  <c r="H522" i="1" s="1"/>
  <c r="H505" i="1"/>
  <c r="H504" i="1" s="1"/>
  <c r="H503" i="1" s="1"/>
  <c r="H513" i="1"/>
  <c r="H515" i="1"/>
  <c r="H517" i="1"/>
  <c r="H452" i="1"/>
  <c r="H451" i="1" s="1"/>
  <c r="H456" i="1"/>
  <c r="H455" i="1" s="1"/>
  <c r="H461" i="1"/>
  <c r="H463" i="1"/>
  <c r="H468" i="1"/>
  <c r="H467" i="1" s="1"/>
  <c r="H476" i="1"/>
  <c r="H475" i="1" s="1"/>
  <c r="H474" i="1" s="1"/>
  <c r="H479" i="1"/>
  <c r="H478" i="1" s="1"/>
  <c r="H484" i="1"/>
  <c r="H482" i="1" s="1"/>
  <c r="H489" i="1"/>
  <c r="H487" i="1" s="1"/>
  <c r="H494" i="1"/>
  <c r="H493" i="1" s="1"/>
  <c r="H492" i="1" s="1"/>
  <c r="H446" i="1"/>
  <c r="H444" i="1" s="1"/>
  <c r="H441" i="1"/>
  <c r="H440" i="1" s="1"/>
  <c r="H435" i="1"/>
  <c r="H434" i="1" s="1"/>
  <c r="H430" i="1"/>
  <c r="H429" i="1" s="1"/>
  <c r="H428" i="1" s="1"/>
  <c r="H427" i="1" s="1"/>
  <c r="H424" i="1"/>
  <c r="H423" i="1" s="1"/>
  <c r="H420" i="1"/>
  <c r="H417" i="1"/>
  <c r="H414" i="1"/>
  <c r="H411" i="1"/>
  <c r="H408" i="1"/>
  <c r="H404" i="1"/>
  <c r="H401" i="1"/>
  <c r="H397" i="1"/>
  <c r="H393" i="1"/>
  <c r="H387" i="1"/>
  <c r="H382" i="1"/>
  <c r="H381" i="1" s="1"/>
  <c r="H379" i="1"/>
  <c r="H378" i="1" s="1"/>
  <c r="H376" i="1"/>
  <c r="H375" i="1" s="1"/>
  <c r="H373" i="1"/>
  <c r="H371" i="1"/>
  <c r="H365" i="1"/>
  <c r="H364" i="1" s="1"/>
  <c r="H363" i="1" s="1"/>
  <c r="H360" i="1"/>
  <c r="H359" i="1" s="1"/>
  <c r="H358" i="1" s="1"/>
  <c r="H357" i="1" s="1"/>
  <c r="H348" i="1"/>
  <c r="H347" i="1" s="1"/>
  <c r="H354" i="1"/>
  <c r="H353" i="1" s="1"/>
  <c r="H352" i="1" s="1"/>
  <c r="H351" i="1" s="1"/>
  <c r="H343" i="1"/>
  <c r="H339" i="1"/>
  <c r="H336" i="1"/>
  <c r="H330" i="1"/>
  <c r="K521" i="1" l="1"/>
  <c r="K520" i="1" s="1"/>
  <c r="J537" i="1"/>
  <c r="N521" i="1"/>
  <c r="N520" i="1" s="1"/>
  <c r="N519" i="1" s="1"/>
  <c r="M537" i="1"/>
  <c r="K519" i="1"/>
  <c r="I519" i="1"/>
  <c r="O519" i="1"/>
  <c r="L519" i="1"/>
  <c r="H508" i="1"/>
  <c r="H507" i="1" s="1"/>
  <c r="H502" i="1" s="1"/>
  <c r="K583" i="1"/>
  <c r="O583" i="1"/>
  <c r="K368" i="1"/>
  <c r="K367" i="1" s="1"/>
  <c r="N618" i="1"/>
  <c r="N583" i="1"/>
  <c r="O450" i="1"/>
  <c r="O449" i="1" s="1"/>
  <c r="L448" i="1"/>
  <c r="H460" i="1"/>
  <c r="H450" i="1" s="1"/>
  <c r="H449" i="1" s="1"/>
  <c r="I368" i="1"/>
  <c r="I367" i="1" s="1"/>
  <c r="O368" i="1"/>
  <c r="O367" i="1" s="1"/>
  <c r="I583" i="1"/>
  <c r="I582" i="1" s="1"/>
  <c r="I581" i="1" s="1"/>
  <c r="I580" i="1" s="1"/>
  <c r="L583" i="1"/>
  <c r="O618" i="1"/>
  <c r="K618" i="1"/>
  <c r="K448" i="1"/>
  <c r="N448" i="1"/>
  <c r="L618" i="1"/>
  <c r="H370" i="1"/>
  <c r="G370" i="1" s="1"/>
  <c r="I448" i="1"/>
  <c r="H598" i="1"/>
  <c r="G598" i="1" s="1"/>
  <c r="H488" i="1"/>
  <c r="G488" i="1" s="1"/>
  <c r="H433" i="1"/>
  <c r="G433" i="1" s="1"/>
  <c r="N368" i="1"/>
  <c r="N367" i="1" s="1"/>
  <c r="L368" i="1"/>
  <c r="L367" i="1" s="1"/>
  <c r="I618" i="1"/>
  <c r="H599" i="1"/>
  <c r="G599" i="1" s="1"/>
  <c r="H584" i="1"/>
  <c r="G584" i="1" s="1"/>
  <c r="H591" i="1"/>
  <c r="H610" i="1"/>
  <c r="H609" i="1" s="1"/>
  <c r="H608" i="1" s="1"/>
  <c r="H486" i="1"/>
  <c r="G486" i="1" s="1"/>
  <c r="H473" i="1"/>
  <c r="G473" i="1" s="1"/>
  <c r="H483" i="1"/>
  <c r="G483" i="1" s="1"/>
  <c r="H445" i="1"/>
  <c r="G445" i="1" s="1"/>
  <c r="H432" i="1"/>
  <c r="G432" i="1" s="1"/>
  <c r="H438" i="1"/>
  <c r="G438" i="1" s="1"/>
  <c r="H439" i="1"/>
  <c r="G439" i="1" s="1"/>
  <c r="H386" i="1"/>
  <c r="H385" i="1" s="1"/>
  <c r="G385" i="1" s="1"/>
  <c r="H329" i="1"/>
  <c r="H328" i="1" s="1"/>
  <c r="H327" i="1" s="1"/>
  <c r="H326" i="1" s="1"/>
  <c r="G326" i="1" s="1"/>
  <c r="M598" i="1"/>
  <c r="M600" i="1"/>
  <c r="J600" i="1"/>
  <c r="J598" i="1"/>
  <c r="G487" i="1"/>
  <c r="H624" i="1"/>
  <c r="H620" i="1" s="1"/>
  <c r="H619" i="1" s="1"/>
  <c r="H634" i="1"/>
  <c r="H633" i="1" s="1"/>
  <c r="H632" i="1" s="1"/>
  <c r="H631" i="1" s="1"/>
  <c r="H630" i="1" s="1"/>
  <c r="G630" i="1" s="1"/>
  <c r="H537" i="1"/>
  <c r="H554" i="1"/>
  <c r="H553" i="1" s="1"/>
  <c r="H552" i="1" s="1"/>
  <c r="G552" i="1" s="1"/>
  <c r="H481" i="1"/>
  <c r="G481" i="1" s="1"/>
  <c r="H491" i="1"/>
  <c r="H322" i="1"/>
  <c r="H321" i="1" s="1"/>
  <c r="H320" i="1" s="1"/>
  <c r="M641" i="1"/>
  <c r="M640" i="1"/>
  <c r="M639" i="1"/>
  <c r="M638" i="1"/>
  <c r="M637" i="1"/>
  <c r="M636" i="1"/>
  <c r="M635" i="1"/>
  <c r="M634" i="1"/>
  <c r="M633" i="1"/>
  <c r="M632" i="1"/>
  <c r="M631" i="1"/>
  <c r="M630" i="1"/>
  <c r="M629" i="1"/>
  <c r="M628" i="1"/>
  <c r="M627" i="1"/>
  <c r="M626" i="1"/>
  <c r="M625" i="1"/>
  <c r="M623" i="1"/>
  <c r="M622" i="1"/>
  <c r="M621" i="1"/>
  <c r="M620" i="1"/>
  <c r="M619" i="1"/>
  <c r="M616" i="1"/>
  <c r="M615" i="1"/>
  <c r="M614" i="1"/>
  <c r="M607" i="1"/>
  <c r="M606" i="1"/>
  <c r="M605" i="1"/>
  <c r="M604" i="1"/>
  <c r="M603" i="1"/>
  <c r="M602" i="1"/>
  <c r="M601" i="1"/>
  <c r="M599" i="1"/>
  <c r="M597" i="1"/>
  <c r="M596" i="1"/>
  <c r="M594" i="1"/>
  <c r="M593" i="1"/>
  <c r="M590" i="1"/>
  <c r="M589" i="1"/>
  <c r="M588" i="1"/>
  <c r="M587" i="1"/>
  <c r="M586" i="1"/>
  <c r="M585" i="1"/>
  <c r="M584" i="1"/>
  <c r="M579" i="1"/>
  <c r="M578" i="1"/>
  <c r="M577" i="1" s="1"/>
  <c r="M576" i="1" s="1"/>
  <c r="M575" i="1"/>
  <c r="M574" i="1"/>
  <c r="M573" i="1"/>
  <c r="M572" i="1"/>
  <c r="M571" i="1"/>
  <c r="M570" i="1"/>
  <c r="M569" i="1"/>
  <c r="M568" i="1"/>
  <c r="M566" i="1"/>
  <c r="M565" i="1"/>
  <c r="M564" i="1"/>
  <c r="M563" i="1"/>
  <c r="M562" i="1"/>
  <c r="M561" i="1"/>
  <c r="M560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2" i="1"/>
  <c r="M541" i="1"/>
  <c r="M540" i="1"/>
  <c r="M539" i="1"/>
  <c r="M538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18" i="1"/>
  <c r="M517" i="1"/>
  <c r="M514" i="1"/>
  <c r="M513" i="1"/>
  <c r="M512" i="1"/>
  <c r="M511" i="1"/>
  <c r="M510" i="1"/>
  <c r="M509" i="1"/>
  <c r="M506" i="1"/>
  <c r="M505" i="1"/>
  <c r="M504" i="1"/>
  <c r="M503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4" i="1"/>
  <c r="M323" i="1"/>
  <c r="M322" i="1"/>
  <c r="M321" i="1"/>
  <c r="M320" i="1"/>
  <c r="M319" i="1"/>
  <c r="M318" i="1" s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 s="1"/>
  <c r="J623" i="1"/>
  <c r="J622" i="1"/>
  <c r="J621" i="1"/>
  <c r="J620" i="1"/>
  <c r="J619" i="1"/>
  <c r="J616" i="1"/>
  <c r="J615" i="1"/>
  <c r="J614" i="1"/>
  <c r="J607" i="1"/>
  <c r="J606" i="1"/>
  <c r="J605" i="1"/>
  <c r="J604" i="1"/>
  <c r="J603" i="1"/>
  <c r="J602" i="1"/>
  <c r="J601" i="1"/>
  <c r="J599" i="1"/>
  <c r="J597" i="1"/>
  <c r="J596" i="1"/>
  <c r="J594" i="1"/>
  <c r="J593" i="1"/>
  <c r="J592" i="1" s="1"/>
  <c r="J591" i="1" s="1"/>
  <c r="J590" i="1"/>
  <c r="J589" i="1"/>
  <c r="J588" i="1"/>
  <c r="J587" i="1"/>
  <c r="J586" i="1"/>
  <c r="J585" i="1"/>
  <c r="J584" i="1"/>
  <c r="J579" i="1"/>
  <c r="J578" i="1"/>
  <c r="J577" i="1" s="1"/>
  <c r="J576" i="1" s="1"/>
  <c r="J575" i="1"/>
  <c r="J574" i="1"/>
  <c r="J573" i="1"/>
  <c r="J572" i="1"/>
  <c r="J571" i="1"/>
  <c r="J570" i="1"/>
  <c r="J569" i="1"/>
  <c r="J568" i="1"/>
  <c r="J566" i="1"/>
  <c r="J565" i="1"/>
  <c r="J564" i="1"/>
  <c r="J563" i="1"/>
  <c r="J562" i="1"/>
  <c r="J561" i="1"/>
  <c r="J560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2" i="1"/>
  <c r="J541" i="1"/>
  <c r="J540" i="1"/>
  <c r="J539" i="1"/>
  <c r="J538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18" i="1"/>
  <c r="J517" i="1"/>
  <c r="J514" i="1"/>
  <c r="J513" i="1"/>
  <c r="J512" i="1"/>
  <c r="J511" i="1"/>
  <c r="J510" i="1"/>
  <c r="J509" i="1"/>
  <c r="J506" i="1"/>
  <c r="J505" i="1"/>
  <c r="J504" i="1"/>
  <c r="J503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4" i="1"/>
  <c r="J323" i="1"/>
  <c r="J322" i="1"/>
  <c r="J321" i="1"/>
  <c r="J320" i="1"/>
  <c r="J319" i="1"/>
  <c r="J318" i="1" s="1"/>
  <c r="G323" i="1"/>
  <c r="G324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4" i="1"/>
  <c r="G435" i="1"/>
  <c r="G436" i="1"/>
  <c r="G437" i="1"/>
  <c r="G440" i="1"/>
  <c r="G441" i="1"/>
  <c r="G442" i="1"/>
  <c r="G443" i="1"/>
  <c r="G444" i="1"/>
  <c r="G446" i="1"/>
  <c r="G447" i="1"/>
  <c r="G451" i="1"/>
  <c r="G452" i="1"/>
  <c r="G453" i="1"/>
  <c r="G454" i="1"/>
  <c r="G455" i="1"/>
  <c r="G456" i="1"/>
  <c r="G457" i="1"/>
  <c r="G458" i="1"/>
  <c r="G459" i="1"/>
  <c r="G461" i="1"/>
  <c r="G462" i="1"/>
  <c r="G463" i="1"/>
  <c r="G464" i="1"/>
  <c r="G465" i="1"/>
  <c r="G466" i="1"/>
  <c r="G467" i="1"/>
  <c r="G468" i="1"/>
  <c r="G469" i="1"/>
  <c r="G474" i="1"/>
  <c r="G475" i="1"/>
  <c r="G476" i="1"/>
  <c r="G477" i="1"/>
  <c r="G478" i="1"/>
  <c r="G479" i="1"/>
  <c r="G480" i="1"/>
  <c r="G482" i="1"/>
  <c r="G484" i="1"/>
  <c r="G485" i="1"/>
  <c r="G489" i="1"/>
  <c r="G490" i="1"/>
  <c r="G492" i="1"/>
  <c r="G493" i="1"/>
  <c r="G494" i="1"/>
  <c r="G495" i="1"/>
  <c r="G503" i="1"/>
  <c r="G504" i="1"/>
  <c r="G505" i="1"/>
  <c r="G506" i="1"/>
  <c r="G509" i="1"/>
  <c r="G510" i="1"/>
  <c r="G511" i="1"/>
  <c r="G512" i="1"/>
  <c r="G513" i="1"/>
  <c r="G514" i="1"/>
  <c r="G517" i="1"/>
  <c r="G518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8" i="1"/>
  <c r="G539" i="1"/>
  <c r="G540" i="1"/>
  <c r="G541" i="1"/>
  <c r="G542" i="1"/>
  <c r="G545" i="1"/>
  <c r="G546" i="1"/>
  <c r="G547" i="1"/>
  <c r="G548" i="1"/>
  <c r="G549" i="1"/>
  <c r="G550" i="1"/>
  <c r="G551" i="1"/>
  <c r="G555" i="1"/>
  <c r="G556" i="1"/>
  <c r="G557" i="1"/>
  <c r="G558" i="1"/>
  <c r="G560" i="1"/>
  <c r="G561" i="1"/>
  <c r="G562" i="1"/>
  <c r="G563" i="1"/>
  <c r="G564" i="1"/>
  <c r="G565" i="1"/>
  <c r="G566" i="1"/>
  <c r="G568" i="1"/>
  <c r="G569" i="1"/>
  <c r="G570" i="1"/>
  <c r="G571" i="1"/>
  <c r="G572" i="1"/>
  <c r="G573" i="1"/>
  <c r="G574" i="1"/>
  <c r="G575" i="1"/>
  <c r="G578" i="1"/>
  <c r="G577" i="1" s="1"/>
  <c r="G576" i="1" s="1"/>
  <c r="G579" i="1"/>
  <c r="G585" i="1"/>
  <c r="G586" i="1"/>
  <c r="G587" i="1"/>
  <c r="G588" i="1"/>
  <c r="G589" i="1"/>
  <c r="G590" i="1"/>
  <c r="G593" i="1"/>
  <c r="G592" i="1" s="1"/>
  <c r="G591" i="1" s="1"/>
  <c r="G594" i="1"/>
  <c r="G596" i="1"/>
  <c r="G597" i="1"/>
  <c r="G600" i="1"/>
  <c r="G601" i="1"/>
  <c r="G602" i="1"/>
  <c r="G603" i="1"/>
  <c r="G604" i="1"/>
  <c r="G605" i="1"/>
  <c r="G606" i="1"/>
  <c r="G607" i="1"/>
  <c r="G614" i="1"/>
  <c r="G615" i="1"/>
  <c r="G616" i="1"/>
  <c r="G621" i="1"/>
  <c r="G622" i="1"/>
  <c r="G623" i="1"/>
  <c r="G625" i="1"/>
  <c r="G626" i="1"/>
  <c r="G627" i="1"/>
  <c r="G628" i="1"/>
  <c r="G629" i="1"/>
  <c r="G635" i="1"/>
  <c r="G636" i="1"/>
  <c r="G637" i="1"/>
  <c r="G638" i="1"/>
  <c r="G639" i="1"/>
  <c r="G640" i="1"/>
  <c r="G641" i="1"/>
  <c r="H521" i="1" l="1"/>
  <c r="H520" i="1" s="1"/>
  <c r="H519" i="1" s="1"/>
  <c r="G537" i="1"/>
  <c r="G624" i="1"/>
  <c r="G620" i="1" s="1"/>
  <c r="M592" i="1"/>
  <c r="M591" i="1" s="1"/>
  <c r="M624" i="1"/>
  <c r="G583" i="1"/>
  <c r="J618" i="1"/>
  <c r="J617" i="1"/>
  <c r="M618" i="1"/>
  <c r="M617" i="1"/>
  <c r="J583" i="1"/>
  <c r="J582" i="1" s="1"/>
  <c r="M583" i="1"/>
  <c r="M582" i="1" s="1"/>
  <c r="M508" i="1"/>
  <c r="M507" i="1" s="1"/>
  <c r="M502" i="1" s="1"/>
  <c r="M501" i="1" s="1"/>
  <c r="J508" i="1"/>
  <c r="J507" i="1" s="1"/>
  <c r="J502" i="1" s="1"/>
  <c r="J501" i="1" s="1"/>
  <c r="J521" i="1"/>
  <c r="J520" i="1" s="1"/>
  <c r="J519" i="1" s="1"/>
  <c r="J559" i="1"/>
  <c r="M521" i="1"/>
  <c r="M520" i="1" s="1"/>
  <c r="M519" i="1" s="1"/>
  <c r="G559" i="1"/>
  <c r="M559" i="1"/>
  <c r="G508" i="1"/>
  <c r="G507" i="1" s="1"/>
  <c r="G502" i="1" s="1"/>
  <c r="G501" i="1" s="1"/>
  <c r="N582" i="1"/>
  <c r="N581" i="1" s="1"/>
  <c r="N580" i="1" s="1"/>
  <c r="K582" i="1"/>
  <c r="K581" i="1" s="1"/>
  <c r="K580" i="1" s="1"/>
  <c r="O582" i="1"/>
  <c r="O581" i="1" s="1"/>
  <c r="O580" i="1" s="1"/>
  <c r="K643" i="1"/>
  <c r="M450" i="1"/>
  <c r="G460" i="1"/>
  <c r="N643" i="1"/>
  <c r="H369" i="1"/>
  <c r="G369" i="1" s="1"/>
  <c r="N617" i="1"/>
  <c r="G631" i="1"/>
  <c r="I325" i="1"/>
  <c r="I617" i="1"/>
  <c r="O448" i="1"/>
  <c r="M448" i="1" s="1"/>
  <c r="M449" i="1"/>
  <c r="H618" i="1"/>
  <c r="L582" i="1"/>
  <c r="L581" i="1" s="1"/>
  <c r="L580" i="1" s="1"/>
  <c r="J448" i="1"/>
  <c r="L325" i="1"/>
  <c r="L617" i="1"/>
  <c r="O617" i="1"/>
  <c r="N325" i="1"/>
  <c r="M368" i="1"/>
  <c r="J368" i="1"/>
  <c r="K617" i="1"/>
  <c r="G449" i="1"/>
  <c r="H448" i="1"/>
  <c r="J367" i="1"/>
  <c r="J325" i="1" s="1"/>
  <c r="K325" i="1"/>
  <c r="G386" i="1"/>
  <c r="G633" i="1"/>
  <c r="G632" i="1"/>
  <c r="G634" i="1"/>
  <c r="G619" i="1"/>
  <c r="H583" i="1"/>
  <c r="G582" i="1"/>
  <c r="G521" i="1"/>
  <c r="G520" i="1" s="1"/>
  <c r="G519" i="1" s="1"/>
  <c r="H501" i="1"/>
  <c r="G491" i="1"/>
  <c r="G328" i="1"/>
  <c r="G327" i="1"/>
  <c r="G329" i="1"/>
  <c r="G322" i="1"/>
  <c r="M367" i="1"/>
  <c r="G450" i="1"/>
  <c r="H643" i="1"/>
  <c r="G554" i="1"/>
  <c r="G553" i="1"/>
  <c r="G320" i="1"/>
  <c r="H319" i="1"/>
  <c r="G321" i="1"/>
  <c r="M325" i="1" l="1"/>
  <c r="G581" i="1"/>
  <c r="G580" i="1" s="1"/>
  <c r="M581" i="1"/>
  <c r="M580" i="1" s="1"/>
  <c r="J581" i="1"/>
  <c r="J580" i="1" s="1"/>
  <c r="J317" i="1" s="1"/>
  <c r="G618" i="1"/>
  <c r="G617" i="1"/>
  <c r="H582" i="1"/>
  <c r="H581" i="1" s="1"/>
  <c r="H368" i="1"/>
  <c r="H367" i="1" s="1"/>
  <c r="G367" i="1" s="1"/>
  <c r="G325" i="1" s="1"/>
  <c r="O325" i="1"/>
  <c r="H617" i="1"/>
  <c r="G448" i="1"/>
  <c r="G319" i="1"/>
  <c r="G318" i="1" s="1"/>
  <c r="M317" i="1" l="1"/>
  <c r="G317" i="1"/>
  <c r="H580" i="1"/>
  <c r="H325" i="1"/>
  <c r="G368" i="1"/>
  <c r="H318" i="1"/>
</calcChain>
</file>

<file path=xl/sharedStrings.xml><?xml version="1.0" encoding="utf-8"?>
<sst xmlns="http://schemas.openxmlformats.org/spreadsheetml/2006/main" count="2690" uniqueCount="527">
  <si>
    <t>Общегосударственные вопросы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</si>
  <si>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</si>
  <si>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Администрация муниципального образования</t>
  </si>
  <si>
    <t>Обеспечение функционирования главы местной администрации (исполнительно-распорядительного органа муниципального образования)</t>
  </si>
  <si>
    <t>Расходы на выплаты по оплате труда работников государственных (муниципальных) органов</t>
  </si>
  <si>
    <t>Расходы на выплаты персоналу государственных (муниципальных) органов</t>
  </si>
  <si>
    <t>Аппарат администрации муниципального образования</t>
  </si>
  <si>
    <t>Расходы на обеспечение функций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</si>
  <si>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</si>
  <si>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Социальные выплаты гражданам, кроме публичных нормативных социальных выплат</t>
  </si>
  <si>
    <t>Уплата налогов, сборов и иных платежей</t>
  </si>
  <si>
    <t>Непрограммные расходы</t>
  </si>
  <si>
    <t>Иные непрограммные мероприятия в рамках непрограммных расходов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</si>
  <si>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</si>
  <si>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</si>
  <si>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</si>
  <si>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«Управление муниципальными финансами Суворовского района»</t>
  </si>
  <si>
    <t>Комплексы процессных мероприятий</t>
  </si>
  <si>
    <t>Комплекс процессных мероприятий "Обеспечение деятельности муниципальных органов"</t>
  </si>
  <si>
    <t>Субвенции бюджетам муниципальных районов для осуществления государственных полномочий по расчету и предоставлению дотаций на выравнивание бюджетной обеспеченности поселений за счет средств бюджета Тульской области</t>
  </si>
  <si>
    <t>Резервные фонды</t>
  </si>
  <si>
    <t>Резервный фонд администрации муниципального образования Суворовский район</t>
  </si>
  <si>
    <t>Резервные средства</t>
  </si>
  <si>
    <t>Другие общегосударственные вопросы</t>
  </si>
  <si>
    <t>Муниципальная программа «Управление муниципальным имуществом и земельными ресурсами Суворовского района»</t>
  </si>
  <si>
    <t>Комплекс процессных мероприятий "Имущественные отношения"</t>
  </si>
  <si>
    <t>Оценка размера арендной платы, выполнение кадастровых работ и управление муниципальной собственностью</t>
  </si>
  <si>
    <t>Обеспечение приватизации и проведение предпродажной подготовки объектов приватизации</t>
  </si>
  <si>
    <t>Содержание и обслуживание имущества казны Суворовского района</t>
  </si>
  <si>
    <t>Исполнение судебных актов</t>
  </si>
  <si>
    <t>Комплекс процессных мероприятий "Земельные отношения"</t>
  </si>
  <si>
    <t>Выполнение кадастровых работ по формированию земельных участков, организация работ по оценке размера арендной платы за земельные участки находящихся в собственности</t>
  </si>
  <si>
    <t>Муниципальная программа «Защита населения и территорий Суворовского района от чрезвычайных ситуаций, обеспечение пожарной безопасности и безопасности людей на водных объектах»</t>
  </si>
  <si>
    <t>Комплекс процессных мероприятий "Совершенствование противопожарной защиты населенных пунктов, расположенных на территории муниципального образования Суворовский район"</t>
  </si>
  <si>
    <t>Техническое обслуживание пожарной сигнализации в здании администрации муниципального образования Суворовский район</t>
  </si>
  <si>
    <t>Муниципальная программа «Повышение общественной безопасности населения и развитие местного самоуправления в Суворовском районе»</t>
  </si>
  <si>
    <t>Комплекс процессных мероприятий "Повышение квалификации муниципальных служащих, работников замещающих должности, не отнесенные к должностям муниципальной службы и должностных лиц органов местного самоуправления муниципального образования Суворовский район"</t>
  </si>
  <si>
    <t>Организация и проведение повышения квалификации служащих, проведение семинаров со служащими администрации муниципального образования Суворовский район</t>
  </si>
  <si>
    <t>Комплекс процессных мероприятий "Открытый муниципалитет муниципального образования Суворовский район"</t>
  </si>
  <si>
    <t>Комплекс процессных мероприятий "Информатизация муниципального образования Суворовский район"</t>
  </si>
  <si>
    <t>Иные межбюджетные трансферты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</si>
  <si>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</si>
  <si>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</si>
  <si>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Представительские расходы органов местного самоуправления администрации муниципального образования Суворовский район</t>
  </si>
  <si>
    <t>Субвенции, передаваемые бюджетам муниципальных районов и городских округов Тульской области из бюджета Тульской области для осуществления отдельного государственного полномочия по осуществлению уведомительной регистрации коллективных договоров</t>
  </si>
  <si>
    <t>Субвенции местным бюджетам для осуществления отдельных государственных полномочий по созданию административных комиссий</t>
  </si>
  <si>
    <t>Субвенции местным бюджетам для осуществления отдельных государственных полномочий по образованию и организации деятельности комиссий по делам несовершеннолетних и защите их прав</t>
  </si>
  <si>
    <t>Субвенции, передаваемые бюджетам муниципальных районов Тульской области из бюджета области для осуществления государственного полномочия по сбору информации от поселений, входящих в муниципальный район, необходимой для ведения регистра муниципальных нормативных правовых актов Тульской области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</si>
  <si>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</si>
  <si>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</si>
  <si>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</si>
  <si>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Субвенции</t>
  </si>
  <si>
    <t>Национальная безопасность и правоохранительная деятельность</t>
  </si>
  <si>
    <t>Комплексы процессных мероприятий "Снижение рисков и смягчение последствий чрезвычайных ситуаций природного и техногенного характера"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</si>
  <si>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</si>
  <si>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безопасности населения на воде в летний период</t>
  </si>
  <si>
    <t>Организация транспортного обеспечения во время весеннего паводка</t>
  </si>
  <si>
    <t>Организация ремонта и поддержание в состоянии постоянной готовности местной системы оповещения населения</t>
  </si>
  <si>
    <t>Комплекс процессных мероприятий "Развитие и совершенствование единой дежурно-диспетчерской службы Суворовского района в рамках обеспечения вызова экстренных оперативных служб по единому "112" и реализации Концепции АПК "Безопасный город"</t>
  </si>
  <si>
    <t>Другие вопросы в области национальной безопасности и правоохранительной деятельности</t>
  </si>
  <si>
    <t>Субсидии бюджетам муниципальных районов (городских округов) из бюджета Тульской области на оказание поддержки граждан и их объединений, участвующих в охране общественного порядка</t>
  </si>
  <si>
    <t>Национальная экономика</t>
  </si>
  <si>
    <t>Общеэкономические вопросы</t>
  </si>
  <si>
    <t>Иные межбюджетные трансферты бюджетам муниципальных образований на обеспечение развития рынка труда в соответствии с потребностями экономики Тульской области</t>
  </si>
  <si>
    <t>Субсидии бюджетным учреждениям</t>
  </si>
  <si>
    <t>Сельское хозяйство и рыболовство</t>
  </si>
  <si>
    <t>Субвенции, предоставляемые бюджетам муниципальных образований Тульской области из бюджета Тульской области для осуществления государственных полномочий по организации на территории Тульской области мероприятий при осуществлении деятельности по обращению с животными без владельцев</t>
  </si>
  <si>
    <t>Дорожное хозяйство (дорожные фонды)</t>
  </si>
  <si>
    <t>Муниципальная программа «Модернизация и развитие автомобильных дорог общего пользования в Суворовском районе»</t>
  </si>
  <si>
    <t>Комплекс процессных мероприятий "Модернизация и развитие автомобильных дорог общего пользования в Суворовском районе"</t>
  </si>
  <si>
    <t>Ремонт и содержание автомобильных дорог, проверка сметной документации</t>
  </si>
  <si>
    <t>Жилищно-коммунальное хозяйство</t>
  </si>
  <si>
    <t>Жилищное хозяйство</t>
  </si>
  <si>
    <t>Муниципальная программа «Обеспечение доступным и комфортным жильем граждан Суворовского района»</t>
  </si>
  <si>
    <t>Комплекс процессных мероприятий "Снос жилищного фонда, признанного непригодным для проживания, и (или) жилищного фонда с высоким уровнем износа (аварийного) на территории муниципального образования Суворовский район"</t>
  </si>
  <si>
    <t>Снос аварийных жилых домов с высоким уровнем износа (аварийного) на территории муниципального образования Суворовский район</t>
  </si>
  <si>
    <t>Выкуп у собственников жилых помещений в домах, признанных аварийными и подлежащими к сносу</t>
  </si>
  <si>
    <t>Разработка пректно-сметной документации по сносу аварийных домов, проверка сметной документации</t>
  </si>
  <si>
    <t>Комплекс процессных мероприятий "Ремонт муниципального жилищного фонда муниципального образования Суворовский район"</t>
  </si>
  <si>
    <t>Ремонт помещений и замена оборудования муниципального жилищного фонда, проверка сметной документации</t>
  </si>
  <si>
    <t>Коммунальное хозяйство</t>
  </si>
  <si>
    <t>Муниципальная программа «Создание условий для обеспечения качественными услугами теплоснабжения и водоотведения граждан Суворовского района»</t>
  </si>
  <si>
    <t>Комплекс процессных мероприятий "Развитие системы водоотведения, теплоснабжения населенных пунктов Суворовского района"</t>
  </si>
  <si>
    <t>Развитие системы водоотведения населенных пунктов Суворовского района</t>
  </si>
  <si>
    <t>Развитие системы теплоснабжения населенных пунктов Суворовского района</t>
  </si>
  <si>
    <t>Муниципальная программа «Создание условий для обеспечения качественными услугами газоснабжения и водоснабжения граждан Суворовского района»</t>
  </si>
  <si>
    <t>Региональные проекты</t>
  </si>
  <si>
    <t>Комплекс процессных мероприятий "Развитие водоснабжения, газоснабжения населенных пунктов Суворовского района"</t>
  </si>
  <si>
    <t>Развитие газоснабжения населенных пунктов Суворовского района</t>
  </si>
  <si>
    <t>Развитие водоснабжения населенных пунктов Суворовского района</t>
  </si>
  <si>
    <t>Благоустройство</t>
  </si>
  <si>
    <t>Муниципальная программа «Формирование современной городской среды муниципального образования Суворовский район»</t>
  </si>
  <si>
    <t>Региональный проект "Формирование комфортной городской среды"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</si>
  <si>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</si>
  <si>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Иные непрограммные мероприятия в рамках непрограммных расходах на организацию ритуальных услуг и содержание мест захоронения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</si>
  <si>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</si>
  <si>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</si>
  <si>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«Устойчивое развитие сельских территорий Суворовского района»</t>
  </si>
  <si>
    <t>Региональный проект "Комплексная борьба с борщевиком Сосновского"</t>
  </si>
  <si>
    <t>Субсидии бюджетам муниципальных районов (городских окоругов) Тульской области на реализацию мероприятий по комплексной борьбес борщевиком Сосновского</t>
  </si>
  <si>
    <t>Другие вопросы в области охраны окружающей среды</t>
  </si>
  <si>
    <t>Муниципальная программа "Охрана окружающей среды на территории муниципального образования Суворовский район"</t>
  </si>
  <si>
    <t>Комплекс процессных мероприятий "Сохранение чистоты природных территорий и снижение вредного воздействия на окружающую среду"</t>
  </si>
  <si>
    <t>Сохранение чистоты природных территорий и снижение вредного воздействия на окружающую среду</t>
  </si>
  <si>
    <t>Образование</t>
  </si>
  <si>
    <t>Дошкольное образование</t>
  </si>
  <si>
    <t>Муниципальная программа «Развитие образования Суворовского района»</t>
  </si>
  <si>
    <t>Комплекс процессных мероприятий</t>
  </si>
  <si>
    <t>Комплекс процессных мероприятий "Реализация основных общеобразовательных программ дошкольного образования"</t>
  </si>
  <si>
    <t>Субвенции, предоставляемые местным бюджетам из бюджета Тульской области на осуществление государственного полномочия по финансовому обеспечению реализации дополнительной меры социальной поддержки, предоставляемой отдельным категориям граждан в виде освобождения от платы, взимаемой за присмотр и уход за ребенком в муниципальных образовательных организациях, предоставляющих дошкольное образование, на территории Тульской области, в соответствии с указами Губернатора Тульской области</t>
  </si>
  <si>
    <t>Субвенции, предоставляемые бюджетам муниципальных образований области из бюджета области для осуществления государственных полномочий по предоставлению мер социальной поддержки педагогическим и иным работникам</t>
  </si>
  <si>
    <t>Субвенции бюджетам муниципальных образований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Тульской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Тульской области, обеспечения дополнительного образования детей в муниципальных общеобразовательных организациях Тульской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</si>
  <si>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Комплекс процессных мероприятий "Поддержка молодых специалистов сферы образования Суворовского района"</t>
  </si>
  <si>
    <t>Выплата ежемесячных надбавок к ставке (окладу) молодым специалистам, работающим в муниципальных образовательных учреждениях</t>
  </si>
  <si>
    <t>Комплекс процессных мероприятий "Совершенствование противопожарной защиты учреждений образования муниципального образования Суворовский район"</t>
  </si>
  <si>
    <t>Комплекс процессных мероприятий "Профилактика терроризма и противодействие экстремизму на территории муниципального образования Суворовский район"</t>
  </si>
  <si>
    <t>Профилактика терроризма и противодействие экстремизму учреждений муниципального образования Суворовский район</t>
  </si>
  <si>
    <t>Иные межбюджетные трансферты из бюджета Тульской области местным бюджетам на развитие материально-технической базы образовательных организаций, расположенных на территории Тульской области, в рамках реализации проекта "Выбирай, учись, играй!"</t>
  </si>
  <si>
    <t>Общее образование</t>
  </si>
  <si>
    <t>Региональные пректы</t>
  </si>
  <si>
    <t>Региональный проект "Модернизация школьных систем образования"</t>
  </si>
  <si>
    <t>Реализация мероприятий по модернизации школьных систем образования</t>
  </si>
  <si>
    <t>Региональный проект "Современная школа"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</si>
  <si>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функционирование центров образования естественно-научной и технологической направленностей)</t>
  </si>
  <si>
    <t>Региональный проект "Цифровая образовательная среда"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</si>
  <si>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материально-технической базой для внедрения цифровой образовательной среды)</t>
  </si>
  <si>
    <t>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</si>
  <si>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</si>
  <si>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Комплекс процессных мероприятий "Реализация основных общеобразовательных программ общего образования"</t>
  </si>
  <si>
    <t>Субвенции, предоставляемые бюджетам муниципальных образований Тульской области из бюджета области для осуществления государственного полномочия по дополнительному финансовому обеспечению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</t>
  </si>
  <si>
    <t>Субвенции, предоставляемые местным бюджетам из бюджета Тульской области на осуществление государственных полномочий по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и иным работникам муниципальных организаций в Тульской области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</si>
  <si>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</si>
  <si>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</si>
  <si>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</si>
  <si>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из бюджета Тульской области бюджетам муниципальных образований Тульской области на укрепление материально-технической базы муниципальных образовательных организаций (за исключением капитальных вложений)</t>
  </si>
  <si>
    <t>Субсидии из бюджета Тульской области бюджетам муниципальных образований Тульской области на укрепление материально-технической базы муниципальных образовательных организаций (за исключением капитальных вложений), источником финансового обеспечения которых являются бюджетные ассигнования резервного фонда Правительства Тульской области</t>
  </si>
  <si>
    <t>Муниципальная программа «Энергоэффективность Суворовского района»</t>
  </si>
  <si>
    <t>Комплекс процессных мероприятий "Энергоэффективность для учреждений образования муниципального образования Суворовский район"</t>
  </si>
  <si>
    <t>Энергоэффективность для учреждений образования муниципального образования Суворовский район</t>
  </si>
  <si>
    <t>Дополнительное образование детей</t>
  </si>
  <si>
    <t>Комплекс процессных мероприятий "Обеспечение деятельности дополнительного образования"</t>
  </si>
  <si>
    <t>Финансовое обеспечение услуг по дополнительному образованию детей на основе персонифицированного финансирования</t>
  </si>
  <si>
    <t>Муниципальная программа «Развитие культуры Суворовского района»</t>
  </si>
  <si>
    <t>Региональный проект "Государственная поддержка региональных и муниципальных учреждений культуры"</t>
  </si>
  <si>
    <t>Субсидии бюджетам муниципальных образований Тульской области на укрепление материально-технической базы учреждений культуры муниципальных образований, источником финансового обеспечения которых являются бюджетные ассигнования резервного фонда Правительства Тульской области</t>
  </si>
  <si>
    <t>Региональный проект "Обеспечение качественно нового уровня развития инфраструктуры культуры" ("Культурная среда")</t>
  </si>
  <si>
    <t>Государственная поддержка отрасли культуры (мероприятия по модернизации региональных и муниципальных детских школ искусств по видам искусств)</t>
  </si>
  <si>
    <t>Молодежная политика</t>
  </si>
  <si>
    <t>Муниципальная программа "Развитие молодежной политики в Суворовском районе"</t>
  </si>
  <si>
    <t>Региональный проект "Развитие системы поддержки молодежи" ("Молодежь России")</t>
  </si>
  <si>
    <t>Субсидия из бюджета Тульской области на реализацию программы комплексного развития молодежной политики в регионах Российской Федерации "Регион для молодых"</t>
  </si>
  <si>
    <t>Комплекс процессных мероприятий "Развитие молодежной политики"</t>
  </si>
  <si>
    <t>Премии и гранты</t>
  </si>
  <si>
    <t>Стипендии обучающимся муниципальных образовательных учреждений</t>
  </si>
  <si>
    <t>Стипендии</t>
  </si>
  <si>
    <t>Единовременная выплата студентам обучающимся по программе среднего профессионального и высшего образования</t>
  </si>
  <si>
    <t>Иные выплаты населению</t>
  </si>
  <si>
    <t>Ежемесячная выплата студентам, обучающимся по целевому обучению по образовательной программе высшего образования.</t>
  </si>
  <si>
    <t>Выплата премий администрации Суворовского района для поддержки талантливой и социально-активной молодежи Суворовского район</t>
  </si>
  <si>
    <t>Другие вопросы в области образования</t>
  </si>
  <si>
    <t>Комплекс процессных мероприятий "Организация духовно-нравственного воспитания детей и молодежи в Суворовском районе"</t>
  </si>
  <si>
    <t>Организация духовно-нравственного воспитания детей и молодежи</t>
  </si>
  <si>
    <t>Комплекс процессных мероприятий "Повышение безопасности дорожного движения"</t>
  </si>
  <si>
    <t>Повышение безопасности дорожного движения</t>
  </si>
  <si>
    <t>Комплекс процессных мероприятий "Патриотическое воспитание граждан в Суворовском районе"</t>
  </si>
  <si>
    <t>Патриотическое воспитание граждан</t>
  </si>
  <si>
    <t>Комплекс процессных мероприятий "Комплексные меры борьбы с распространением наркомании и незаконным оборотом наркотиков в Суворовском районе"</t>
  </si>
  <si>
    <t>Комплексные меры борьбы с распространением наркомании и незаконным оборотом наркотиков в Суворовском районе</t>
  </si>
  <si>
    <t>Комплекс процессных мероприятий "Обеспечение реализации муниципальной программы "Развитие образования Суворовского района"</t>
  </si>
  <si>
    <t>Аппарат управления образования, культуры, молодежи и спорта администрации муниципального образования Суворовский район</t>
  </si>
  <si>
    <t>Централизованная бухгалтерия муниципального образования Суворовский район</t>
  </si>
  <si>
    <t>Проведение мероприятий по ЕГЭ, ГИА, педагогической конференции, Дня учителя</t>
  </si>
  <si>
    <t>Муниципальная программа «Улучшение демографической ситуации и поддержка семей, воспитывающих детей в Суворовском районе»</t>
  </si>
  <si>
    <t>Комплекс процессных мероприятий "Организация отдыха и оздоровления детей"</t>
  </si>
  <si>
    <t>Организация лагеря труда и отдыха для детей в период оздоровительной кампании</t>
  </si>
  <si>
    <t>Субсидии бюджетам муниципальных образований на проведение оздоровительной кампании детей</t>
  </si>
  <si>
    <t>Муниципальная программа «Профилактика правонарушений и преступлений на территории муниципального образования Суворовский район»</t>
  </si>
  <si>
    <t>Комплекс процессных мероприятий "Организация отдыха и оздоровления детей с девиантным поведением"</t>
  </si>
  <si>
    <t>Организация лагеря труда и отдыха для детей в период оздоровительной кампании с девиантным поведением</t>
  </si>
  <si>
    <t>Комплекс процессных мероприятий "Патриотическое воспитание молодежи и пропаганда краеведческого движения"</t>
  </si>
  <si>
    <t>Патриотическое воспитание молодежи и пропаганда краеведческого движения</t>
  </si>
  <si>
    <t>Субвенции, предоставляемые бюджетам муниципальных образований Тульской области из бюджета области для осуществления государственного полномочия по предоставлению путевок в организации отдыха детей и их оздоровления отдельным категориям граждан</t>
  </si>
  <si>
    <t>Культура, кинематография</t>
  </si>
  <si>
    <t>Культура</t>
  </si>
  <si>
    <t>Комплекс процессных мероприятий "Развитие и совершенствование культурно-досуговой деятельности"</t>
  </si>
  <si>
    <t>Иные дотации бюджетам муниципальных районов (городских округов) Тульской области на частичную компенсацию дополнительных расходов на повышение оплаты труда работников муниципальных учреждений культуры</t>
  </si>
  <si>
    <t>Комплекс процессных мероприятий "Сохранение и развитие библиотечного дела в Суворовском районе"</t>
  </si>
  <si>
    <t>Субвенции, предоставляемые местным бюджетам из бюджета Тульской области для осуществления государственного полномочия по финансовому обеспечению органов местного самоуправления округов и районов, органов местного самоуправления муниципальных районов и органов местного самоуправления городских и сельских поселений по предоставлению мер социальной поддержки работникам муниципальных библиотек, муниципальных музеев и их филиалов,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библиотек, муниципальных музеев и их филиалов</t>
  </si>
  <si>
    <t>Комплекс процессных мероприятий "Сохранение и развитие музейного дела в Суворовском районе"</t>
  </si>
  <si>
    <t>Другие вопросы в области культуры, кинематографии</t>
  </si>
  <si>
    <t>Организация по проведению праздничных мероприятий</t>
  </si>
  <si>
    <t>Комплекс процессных мероприятий "Развитие туризма в Суворовском районе"</t>
  </si>
  <si>
    <t>Развитие туризма в Суворовском районе</t>
  </si>
  <si>
    <t>Социальная политика</t>
  </si>
  <si>
    <t>Пенсионное обеспечение</t>
  </si>
  <si>
    <t>Муниципальная программа «Социальная поддержка населения Суворовского района»</t>
  </si>
  <si>
    <t>Комплекс процессных мероприятий "Социальная поддержка незащищенных слоев населения на территории муниципального образования Суворовский район"</t>
  </si>
  <si>
    <t>Пенсии за выслугу лет муниципальным служащим и ежемесячные доплаты к трудовой пенсии лицам, занимавших муниципальные должности</t>
  </si>
  <si>
    <t>Социальное обеспечение населения</t>
  </si>
  <si>
    <t>Комплекс процессных мероприятий "Обеспечение реализации прав отдельных категорий граждан Тульской области на меры социальной поддержки, социальные выплаты, установленные федеральным и региональным законодательством"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</si>
  <si>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</si>
  <si>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Комплекс процессных мероприятий "Развитие мер социальной поддержки инвалидов на территории муниципального образования Суворовский район"</t>
  </si>
  <si>
    <t>Предоставление материальной помощи малообеспеченным гражданам, находящимся в трудной жизненной ситуации</t>
  </si>
  <si>
    <t>Публичные нормативные социальные выплаты гражданам</t>
  </si>
  <si>
    <t>Выплаты, предоставляемые гражданам, носящим звание "Почетный гражданин Суворовского района"</t>
  </si>
  <si>
    <t>Муниципальная программа «Доступная среда»</t>
  </si>
  <si>
    <t>Комплекс процессных мероприятий "Оказание единовременной материальной помощи малоимущим инвалидам и семьям, воспитывающим детей - инвалидов"</t>
  </si>
  <si>
    <t>Предоставление материальной помощи инвалидам и семьям, воспитывающим детей-инвалидов</t>
  </si>
  <si>
    <t>Охрана семьи и детства</t>
  </si>
  <si>
    <t>Субвенции, предоставляемые бюджетам муниципальных образований Тульской области из бюджета области для осуществления государственного полномочия по выплате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</si>
  <si>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Субвенции, предоставляемые бюджетам муниципальных образований Тульской области из бюджета области для осуществления государственного полномочия по предоставлению меры социальной поддержки родителям (законным представителям) детей-инвалидов, обучающихся по основным общеобразовательным программам на дому</t>
  </si>
  <si>
    <t>Субвенции, предоставляемые бюджетам муниципальных образований Тульской области из бюджета области для осуществления государственного полномочия по предоставлению меры социальной поддержки родителям (законным представителям) детей, обучающихся по основным общеобразовательным программам в форме семейного образования</t>
  </si>
  <si>
    <t>Региональный проект "Обеспечение жильем молодых семей"</t>
  </si>
  <si>
    <t>Реализация мероприятий по обеспечению жильем молодых семей (субсидии бюджетам муниципальных районов (городских округов) Тульской области на реализацию мероприятий по обеспечению жильем молодых семей)</t>
  </si>
  <si>
    <t>Физическая культура и спорт</t>
  </si>
  <si>
    <t>Массовый спорт</t>
  </si>
  <si>
    <t>Муниципальная программа «Развитие физической культуры, спорта на территории муниципального образования Суворовский район»</t>
  </si>
  <si>
    <t>Комплексы процессных мероприятий "Мероприятия по физическому воспитанию детей в учреждениях общего образования"</t>
  </si>
  <si>
    <t>Физическоое воспитание детей в учреждениях общего образования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</si>
  <si>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</si>
  <si>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Организация и проведение туристического слета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</si>
  <si>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</si>
  <si>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</si>
  <si>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Комплексы процессных мероприятий "Управление муниципальным долгом Суворовского района"</t>
  </si>
  <si>
    <t>Процентные платежи по муниципальному долгу Суворовского района</t>
  </si>
  <si>
    <t>Обслуживание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</si>
  <si>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</si>
  <si>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</si>
  <si>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Комплексы процессных мероприятий "Совершенствование и развитие межбюджетных отношений с муниципальными образованиями городских и сельских поселений района"</t>
  </si>
  <si>
    <t>Дотации на выравнивание бюджетной обеспеченности муниципальных районов (городских округов)</t>
  </si>
  <si>
    <t>Дотации</t>
  </si>
  <si>
    <t>Прочие межбюджетные трансферты общего характера</t>
  </si>
  <si>
    <t>Предоставление иных межбюджетных трансфертов на поддержку мер по обеспечению сбалансированности бюджетов городских и сельских поселений</t>
  </si>
  <si>
    <t>01</t>
  </si>
  <si>
    <t>04</t>
  </si>
  <si>
    <t>05</t>
  </si>
  <si>
    <t>06</t>
  </si>
  <si>
    <t>11</t>
  </si>
  <si>
    <t>13</t>
  </si>
  <si>
    <t>02</t>
  </si>
  <si>
    <t>03</t>
  </si>
  <si>
    <t>09</t>
  </si>
  <si>
    <t>10</t>
  </si>
  <si>
    <t>14</t>
  </si>
  <si>
    <t>07</t>
  </si>
  <si>
    <t>08</t>
  </si>
  <si>
    <t>8300000000</t>
  </si>
  <si>
    <t>8310000000</t>
  </si>
  <si>
    <t>8310000110</t>
  </si>
  <si>
    <t>120</t>
  </si>
  <si>
    <t>8320000000</t>
  </si>
  <si>
    <t>8320000110</t>
  </si>
  <si>
    <t>8320000190</t>
  </si>
  <si>
    <t>240</t>
  </si>
  <si>
    <t>320</t>
  </si>
  <si>
    <t>850</t>
  </si>
  <si>
    <t>9900000000</t>
  </si>
  <si>
    <t>9990000000</t>
  </si>
  <si>
    <t>9990051200</t>
  </si>
  <si>
    <t>0100000000</t>
  </si>
  <si>
    <t>0140000000</t>
  </si>
  <si>
    <t>0140100000</t>
  </si>
  <si>
    <t>0140100110</t>
  </si>
  <si>
    <t>0140100190</t>
  </si>
  <si>
    <t>9990082390</t>
  </si>
  <si>
    <t>9990023750</t>
  </si>
  <si>
    <t>870</t>
  </si>
  <si>
    <t>1000000000</t>
  </si>
  <si>
    <t>1040000000</t>
  </si>
  <si>
    <t>1040100000</t>
  </si>
  <si>
    <t>1040124350</t>
  </si>
  <si>
    <t>1040124360</t>
  </si>
  <si>
    <t>1040124370</t>
  </si>
  <si>
    <t>830</t>
  </si>
  <si>
    <t>1040200000</t>
  </si>
  <si>
    <t>1040224400</t>
  </si>
  <si>
    <t>1200000000</t>
  </si>
  <si>
    <t>1240000000</t>
  </si>
  <si>
    <t>1240300000</t>
  </si>
  <si>
    <t>1240300190</t>
  </si>
  <si>
    <t>1300000000</t>
  </si>
  <si>
    <t>1340000000</t>
  </si>
  <si>
    <t>1340100000</t>
  </si>
  <si>
    <t>1340124170</t>
  </si>
  <si>
    <t>1340200000</t>
  </si>
  <si>
    <t>1340200190</t>
  </si>
  <si>
    <t>1340300000</t>
  </si>
  <si>
    <t>1340300190</t>
  </si>
  <si>
    <t>9990000190</t>
  </si>
  <si>
    <t>540</t>
  </si>
  <si>
    <t>9990000590</t>
  </si>
  <si>
    <t>110</t>
  </si>
  <si>
    <t>9990022150</t>
  </si>
  <si>
    <t>9990082270</t>
  </si>
  <si>
    <t>9990082280</t>
  </si>
  <si>
    <t>9990082290</t>
  </si>
  <si>
    <t>9990082450</t>
  </si>
  <si>
    <t>9990051180</t>
  </si>
  <si>
    <t>530</t>
  </si>
  <si>
    <t>1240100000</t>
  </si>
  <si>
    <t>1240122220</t>
  </si>
  <si>
    <t>1240122230</t>
  </si>
  <si>
    <t>1240124250</t>
  </si>
  <si>
    <t>1240400000</t>
  </si>
  <si>
    <t>1240400590</t>
  </si>
  <si>
    <t>99900S0600</t>
  </si>
  <si>
    <t>9990080210</t>
  </si>
  <si>
    <t>610</t>
  </si>
  <si>
    <t>9990082730</t>
  </si>
  <si>
    <t>99900L5990</t>
  </si>
  <si>
    <t>0900000000</t>
  </si>
  <si>
    <t>0940000000</t>
  </si>
  <si>
    <t>0940100000</t>
  </si>
  <si>
    <t>0940123474</t>
  </si>
  <si>
    <t>0400000000</t>
  </si>
  <si>
    <t>0440000000</t>
  </si>
  <si>
    <t>0440100000</t>
  </si>
  <si>
    <t>0440170700</t>
  </si>
  <si>
    <t>0440170710</t>
  </si>
  <si>
    <t>0440170730</t>
  </si>
  <si>
    <t>0440300000</t>
  </si>
  <si>
    <t>0440398130</t>
  </si>
  <si>
    <t>0500000000</t>
  </si>
  <si>
    <t>0540000000</t>
  </si>
  <si>
    <t>0540100000</t>
  </si>
  <si>
    <t>0540122310</t>
  </si>
  <si>
    <t>0540122330</t>
  </si>
  <si>
    <t>4000000000</t>
  </si>
  <si>
    <t>4040000000</t>
  </si>
  <si>
    <t>4040100000</t>
  </si>
  <si>
    <t>4040122320</t>
  </si>
  <si>
    <t>4040122340</t>
  </si>
  <si>
    <t>1600000000</t>
  </si>
  <si>
    <t>1620000000</t>
  </si>
  <si>
    <t>162F200000</t>
  </si>
  <si>
    <t>162F255550</t>
  </si>
  <si>
    <t>9990078650</t>
  </si>
  <si>
    <t>1500000000</t>
  </si>
  <si>
    <t>1520000000</t>
  </si>
  <si>
    <t>1520100000</t>
  </si>
  <si>
    <t>15201S0680</t>
  </si>
  <si>
    <t>4200000000</t>
  </si>
  <si>
    <t>4240000000</t>
  </si>
  <si>
    <t>4240100000</t>
  </si>
  <si>
    <t>4240142676</t>
  </si>
  <si>
    <t>0200000000</t>
  </si>
  <si>
    <t>0240000000</t>
  </si>
  <si>
    <t>0240100000</t>
  </si>
  <si>
    <t>0240100590</t>
  </si>
  <si>
    <t>0240180050</t>
  </si>
  <si>
    <t>0240182530</t>
  </si>
  <si>
    <t>0240182910</t>
  </si>
  <si>
    <t>0240700000</t>
  </si>
  <si>
    <t>0240700590</t>
  </si>
  <si>
    <t>1240200000</t>
  </si>
  <si>
    <t>1240200590</t>
  </si>
  <si>
    <t>1340400000</t>
  </si>
  <si>
    <t>1340424140</t>
  </si>
  <si>
    <t>9990080420</t>
  </si>
  <si>
    <t>0220000000</t>
  </si>
  <si>
    <t>0220100000</t>
  </si>
  <si>
    <t>02201A7500</t>
  </si>
  <si>
    <t>02201L7500</t>
  </si>
  <si>
    <t>022E100000</t>
  </si>
  <si>
    <t>022E151721</t>
  </si>
  <si>
    <t>022E400000</t>
  </si>
  <si>
    <t>022E452131</t>
  </si>
  <si>
    <t>022EВ00000</t>
  </si>
  <si>
    <t>022EВ51790</t>
  </si>
  <si>
    <t>0240200000</t>
  </si>
  <si>
    <t>0240200590</t>
  </si>
  <si>
    <t>0240282500</t>
  </si>
  <si>
    <t>0240282530</t>
  </si>
  <si>
    <t>0240282540</t>
  </si>
  <si>
    <t>0240282910</t>
  </si>
  <si>
    <t>02402L0500</t>
  </si>
  <si>
    <t>02402L3030</t>
  </si>
  <si>
    <t>02402L3040</t>
  </si>
  <si>
    <t>02402S0580</t>
  </si>
  <si>
    <t>02402S058I</t>
  </si>
  <si>
    <t>0800000000</t>
  </si>
  <si>
    <t>0840000000</t>
  </si>
  <si>
    <t>0840100000</t>
  </si>
  <si>
    <t>0840123380</t>
  </si>
  <si>
    <t>0240300000</t>
  </si>
  <si>
    <t>0240300590</t>
  </si>
  <si>
    <t>0240321330</t>
  </si>
  <si>
    <t>0240382530</t>
  </si>
  <si>
    <t>0300000000</t>
  </si>
  <si>
    <t>0320000000</t>
  </si>
  <si>
    <t>0320100000</t>
  </si>
  <si>
    <t>03201S008I</t>
  </si>
  <si>
    <t>032A100000</t>
  </si>
  <si>
    <t>032A155199</t>
  </si>
  <si>
    <t>4100000000</t>
  </si>
  <si>
    <t>4120000000</t>
  </si>
  <si>
    <t>412EГ00000</t>
  </si>
  <si>
    <t>412EГ51160</t>
  </si>
  <si>
    <t>4140000000</t>
  </si>
  <si>
    <t>4140100000</t>
  </si>
  <si>
    <t>4140100590</t>
  </si>
  <si>
    <t>350</t>
  </si>
  <si>
    <t>4140170160</t>
  </si>
  <si>
    <t>340</t>
  </si>
  <si>
    <t>4140170161</t>
  </si>
  <si>
    <t>360</t>
  </si>
  <si>
    <t>4140170162</t>
  </si>
  <si>
    <t>4140170280</t>
  </si>
  <si>
    <t>0240400000</t>
  </si>
  <si>
    <t>0240421340</t>
  </si>
  <si>
    <t>0240500000</t>
  </si>
  <si>
    <t>0240521340</t>
  </si>
  <si>
    <t>0240600000</t>
  </si>
  <si>
    <t>0240621660</t>
  </si>
  <si>
    <t>0240800000</t>
  </si>
  <si>
    <t>0240824150</t>
  </si>
  <si>
    <t>0240900000</t>
  </si>
  <si>
    <t>0240900110</t>
  </si>
  <si>
    <t>0240900190</t>
  </si>
  <si>
    <t>0240900590</t>
  </si>
  <si>
    <t>0240922530</t>
  </si>
  <si>
    <t>0700000000</t>
  </si>
  <si>
    <t>0740000000</t>
  </si>
  <si>
    <t>0740100000</t>
  </si>
  <si>
    <t>0740120200</t>
  </si>
  <si>
    <t>07401S0200</t>
  </si>
  <si>
    <t>1800000000</t>
  </si>
  <si>
    <t>1840000000</t>
  </si>
  <si>
    <t>1840100000</t>
  </si>
  <si>
    <t>1840120200</t>
  </si>
  <si>
    <t>4140200000</t>
  </si>
  <si>
    <t>4140221361</t>
  </si>
  <si>
    <t>9990082460</t>
  </si>
  <si>
    <t>0340000000</t>
  </si>
  <si>
    <t>0340100000</t>
  </si>
  <si>
    <t>0340180890</t>
  </si>
  <si>
    <t>0340200000</t>
  </si>
  <si>
    <t>0340200590</t>
  </si>
  <si>
    <t>0340280100</t>
  </si>
  <si>
    <t>0340280890</t>
  </si>
  <si>
    <t>0340300000</t>
  </si>
  <si>
    <t>0340300590</t>
  </si>
  <si>
    <t>0340380100</t>
  </si>
  <si>
    <t>0340380890</t>
  </si>
  <si>
    <t>0340121460</t>
  </si>
  <si>
    <t>0340400000</t>
  </si>
  <si>
    <t>0340421450</t>
  </si>
  <si>
    <t>0600000000</t>
  </si>
  <si>
    <t>0640000000</t>
  </si>
  <si>
    <t>0640300000</t>
  </si>
  <si>
    <t>0640370360</t>
  </si>
  <si>
    <t>0640100000</t>
  </si>
  <si>
    <t>0640151760</t>
  </si>
  <si>
    <t>0640200000</t>
  </si>
  <si>
    <t>0640221740</t>
  </si>
  <si>
    <t>310</t>
  </si>
  <si>
    <t>0640321760</t>
  </si>
  <si>
    <t>1700000000</t>
  </si>
  <si>
    <t>1740000000</t>
  </si>
  <si>
    <t>1740100000</t>
  </si>
  <si>
    <t>1740121730</t>
  </si>
  <si>
    <t>0240182510</t>
  </si>
  <si>
    <t>0240280070</t>
  </si>
  <si>
    <t>0240282520</t>
  </si>
  <si>
    <t>0420000000</t>
  </si>
  <si>
    <t>0420100000</t>
  </si>
  <si>
    <t>04201L4971</t>
  </si>
  <si>
    <t>1400000000</t>
  </si>
  <si>
    <t>1440000000</t>
  </si>
  <si>
    <t>1440100000</t>
  </si>
  <si>
    <t>1440121610</t>
  </si>
  <si>
    <t>630</t>
  </si>
  <si>
    <t>1440141251</t>
  </si>
  <si>
    <t>0140200000</t>
  </si>
  <si>
    <t>0140223770</t>
  </si>
  <si>
    <t>730</t>
  </si>
  <si>
    <t>0140300000</t>
  </si>
  <si>
    <t>0140380480</t>
  </si>
  <si>
    <t>510</t>
  </si>
  <si>
    <t>0140380680</t>
  </si>
  <si>
    <t>Наименование</t>
  </si>
  <si>
    <t>Код подраздела</t>
  </si>
  <si>
    <t>Код раздела</t>
  </si>
  <si>
    <t>Код целевой статьи</t>
  </si>
  <si>
    <t>Код группы, подгруппы вида расходов</t>
  </si>
  <si>
    <t>Сумма, тыс. руб.</t>
  </si>
  <si>
    <t>2025 год</t>
  </si>
  <si>
    <t>2026 год</t>
  </si>
  <si>
    <t>2027 год</t>
  </si>
  <si>
    <t>местный</t>
  </si>
  <si>
    <t>область</t>
  </si>
  <si>
    <t>к бюджету муниципального образования Суворовский район на 2025 год и на плановый период 2026 и 2027 годов</t>
  </si>
  <si>
    <t>Муниципальная программа "Реализация проекта "Народный бюджет" в Суворовском районе"</t>
  </si>
  <si>
    <t>Комплекс процессных мероприятий  "Реализация проекта "Народный бюджет" в Суворовском районе"</t>
  </si>
  <si>
    <t>"Реализация проекта "Народный бюджет" в Суворовском районе"</t>
  </si>
  <si>
    <t>2300000000</t>
  </si>
  <si>
    <t>2340000000</t>
  </si>
  <si>
    <t>2340100000</t>
  </si>
  <si>
    <t>23401S0550</t>
  </si>
  <si>
    <t>Иные межбюджетные трансферты из бюджета Тульской области местным бюджетам на финансовое обеспечение дорожной деятельности в отношении автомобильных дорог общего пользования местного значения, источником финансового обеспечения которых являются средства дорожного фонда Тульской области</t>
  </si>
  <si>
    <t>094019Д180</t>
  </si>
  <si>
    <t>03201S0190</t>
  </si>
  <si>
    <t>Субсидии бюджетам муниципальных образований на капитальный ремонт спортивных объектов, находящихся в муниципальной собственности</t>
  </si>
  <si>
    <t>Комплекс процессных мероприятий "Капитальный ремонт спортивных объектов, находящихся в муниципальной собственности"</t>
  </si>
  <si>
    <t>02408S0180</t>
  </si>
  <si>
    <t>03201S0080</t>
  </si>
  <si>
    <r>
      <t xml:space="preserve">Субсидии из бюджета Тульской области бюджетам муниципальных образований Тульской области на реализацию мероприятий по </t>
    </r>
    <r>
      <rPr>
        <u/>
        <sz val="8"/>
        <color rgb="FF000000"/>
        <rFont val="PT Astra Serif"/>
        <family val="1"/>
        <charset val="204"/>
      </rPr>
      <t>подготовке проектно-сметной документации</t>
    </r>
    <r>
      <rPr>
        <sz val="8"/>
        <color rgb="FF000000"/>
        <rFont val="PT Astra Serif"/>
      </rPr>
      <t xml:space="preserve"> на строительство (реконструкцию), капитальный ремонт, реставрацию и приспособление зданий муниципальных учреждений культуры (включая детские школы искусств по видам искусств)</t>
    </r>
  </si>
  <si>
    <t>Подготовка проектов межевания земельных участков и на проведение кадастровых работ</t>
  </si>
  <si>
    <t>12</t>
  </si>
  <si>
    <t>Другие вопросы в области национальной экономики</t>
  </si>
  <si>
    <t>Субсидии бюджетам муниципальных образований на проведение комплексных кадастровых работ</t>
  </si>
  <si>
    <t>99900S0630</t>
  </si>
  <si>
    <t>Субсидии бюджетам муниципальных образований Тульской области на укрепление материально-технической базы учреждений культуры муниципальных образований</t>
  </si>
  <si>
    <t xml:space="preserve">                  Приложение 6</t>
  </si>
  <si>
    <t>Другие общегосударственные расходы</t>
  </si>
  <si>
    <t>Финансово-экономическое управление администрации муниципального образования суворовский район</t>
  </si>
  <si>
    <t>Администрация муниципального образования Суворовский район</t>
  </si>
  <si>
    <t>Управление образования, культуры, молодежи и спорта администрации муниципального образования Суворовский район</t>
  </si>
  <si>
    <t>Ревизионная комиссия муниципального образования Суворовский район</t>
  </si>
  <si>
    <t>Ревизионная комиссия Суворовского района</t>
  </si>
  <si>
    <t>8400000000</t>
  </si>
  <si>
    <t>Председатель ревизионной комиссии Суворовского района</t>
  </si>
  <si>
    <t>8410000000</t>
  </si>
  <si>
    <t>8410000110</t>
  </si>
  <si>
    <t>8410000190</t>
  </si>
  <si>
    <t>ГРБС</t>
  </si>
  <si>
    <t>Ведомственная структура расходов бюджета муниципального образования Суворовский район                                                                  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</si>
</sst>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8"/>
      <color rgb="FF000000"/>
      <name val="PT Astra Serif"/>
    </font>
    <font>
      <b/>
      <sz val="8"/>
      <color rgb="FF000000"/>
      <name val="PT Astra Serif"/>
    </font>
    <font>
      <b/>
      <sz val="8"/>
      <color rgb="FF000000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2"/>
      <color indexed="8"/>
      <name val="PT Astra Serif"/>
      <family val="1"/>
      <charset val="204"/>
    </font>
    <font>
      <b/>
      <sz val="8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8"/>
      <color rgb="FF000000"/>
      <name val="PT Astra Serif"/>
      <family val="1"/>
      <charset val="204"/>
    </font>
    <font>
      <sz val="8"/>
      <color rgb="FF000000"/>
      <name val="PT Astra Serif"/>
      <family val="1"/>
      <charset val="204"/>
    </font>
    <font>
      <sz val="8"/>
      <color indexed="8"/>
      <name val="PT Astra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2" fillId="2" borderId="1" xfId="1" applyNumberFormat="1" applyFont="1" applyFill="1" applyBorder="1" applyAlignment="1">
      <alignment vertical="center" wrapText="1"/>
    </xf>
    <xf numFmtId="0" fontId="2" fillId="2" borderId="3" xfId="1" applyNumberFormat="1" applyFont="1" applyFill="1" applyBorder="1" applyAlignment="1">
      <alignment vertical="center" wrapText="1"/>
    </xf>
    <xf numFmtId="0" fontId="0" fillId="0" borderId="1" xfId="0" applyBorder="1"/>
    <xf numFmtId="49" fontId="2" fillId="2" borderId="3" xfId="1" applyNumberFormat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/>
    </xf>
    <xf numFmtId="49" fontId="3" fillId="2" borderId="4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2" xfId="1" applyNumberFormat="1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center"/>
    </xf>
    <xf numFmtId="0" fontId="6" fillId="0" borderId="0" xfId="0" applyFont="1" applyBorder="1" applyAlignment="1"/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0" fillId="0" borderId="1" xfId="0" applyNumberFormat="1" applyBorder="1"/>
    <xf numFmtId="0" fontId="7" fillId="3" borderId="1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164" fontId="0" fillId="3" borderId="1" xfId="0" applyNumberFormat="1" applyFill="1" applyBorder="1"/>
    <xf numFmtId="0" fontId="2" fillId="0" borderId="1" xfId="1" applyNumberFormat="1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/>
    </xf>
    <xf numFmtId="49" fontId="2" fillId="0" borderId="2" xfId="1" applyNumberFormat="1" applyFont="1" applyFill="1" applyBorder="1" applyAlignment="1">
      <alignment horizontal="center"/>
    </xf>
    <xf numFmtId="164" fontId="0" fillId="0" borderId="0" xfId="0" applyNumberFormat="1"/>
    <xf numFmtId="164" fontId="0" fillId="4" borderId="1" xfId="0" applyNumberFormat="1" applyFill="1" applyBorder="1"/>
    <xf numFmtId="164" fontId="9" fillId="0" borderId="1" xfId="0" applyNumberFormat="1" applyFont="1" applyBorder="1"/>
    <xf numFmtId="2" fontId="3" fillId="2" borderId="2" xfId="1" applyNumberFormat="1" applyFont="1" applyFill="1" applyBorder="1" applyAlignment="1">
      <alignment horizontal="center"/>
    </xf>
    <xf numFmtId="0" fontId="11" fillId="2" borderId="1" xfId="1" applyNumberFormat="1" applyFont="1" applyFill="1" applyBorder="1" applyAlignment="1">
      <alignment vertical="center" wrapText="1"/>
    </xf>
    <xf numFmtId="49" fontId="11" fillId="2" borderId="1" xfId="1" applyNumberFormat="1" applyFont="1" applyFill="1" applyBorder="1" applyAlignment="1">
      <alignment horizontal="center"/>
    </xf>
    <xf numFmtId="49" fontId="11" fillId="2" borderId="2" xfId="1" applyNumberFormat="1" applyFont="1" applyFill="1" applyBorder="1" applyAlignment="1">
      <alignment horizontal="center"/>
    </xf>
    <xf numFmtId="4" fontId="12" fillId="0" borderId="0" xfId="0" applyNumberFormat="1" applyFont="1" applyBorder="1" applyAlignment="1">
      <alignment horizontal="left" vertical="center" wrapText="1"/>
    </xf>
    <xf numFmtId="0" fontId="11" fillId="0" borderId="1" xfId="1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164" fontId="0" fillId="0" borderId="1" xfId="0" applyNumberFormat="1" applyFill="1" applyBorder="1"/>
    <xf numFmtId="0" fontId="4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right" vertical="center"/>
    </xf>
    <xf numFmtId="164" fontId="9" fillId="0" borderId="1" xfId="0" applyNumberFormat="1" applyFont="1" applyBorder="1" applyAlignment="1">
      <alignment horizontal="right" vertical="center"/>
    </xf>
    <xf numFmtId="0" fontId="4" fillId="2" borderId="3" xfId="1" applyNumberFormat="1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7" xfId="1" applyNumberFormat="1" applyFont="1" applyFill="1" applyBorder="1" applyAlignment="1">
      <alignment vertical="center" wrapText="1"/>
    </xf>
    <xf numFmtId="49" fontId="2" fillId="0" borderId="7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>
      <alignment horizontal="center"/>
    </xf>
    <xf numFmtId="164" fontId="0" fillId="0" borderId="7" xfId="0" applyNumberFormat="1" applyFill="1" applyBorder="1"/>
    <xf numFmtId="0" fontId="4" fillId="0" borderId="1" xfId="1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/>
    <xf numFmtId="164" fontId="7" fillId="0" borderId="1" xfId="0" applyNumberFormat="1" applyFont="1" applyBorder="1" applyAlignment="1">
      <alignment horizontal="center" vertical="center"/>
    </xf>
    <xf numFmtId="0" fontId="9" fillId="0" borderId="1" xfId="0" applyFont="1" applyBorder="1"/>
    <xf numFmtId="0" fontId="7" fillId="0" borderId="1" xfId="0" applyFont="1" applyBorder="1" applyAlignment="1">
      <alignment wrapText="1"/>
    </xf>
    <xf numFmtId="49" fontId="4" fillId="2" borderId="2" xfId="1" applyNumberFormat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right" vertical="center"/>
    </xf>
    <xf numFmtId="2" fontId="3" fillId="2" borderId="0" xfId="1" applyNumberFormat="1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2" fillId="2" borderId="3" xfId="1" applyNumberFormat="1" applyFont="1" applyFill="1" applyBorder="1" applyAlignment="1">
      <alignment horizontal="center" wrapText="1"/>
    </xf>
    <xf numFmtId="0" fontId="2" fillId="2" borderId="1" xfId="1" applyNumberFormat="1" applyFont="1" applyFill="1" applyBorder="1" applyAlignment="1">
      <alignment horizontal="center" wrapText="1"/>
    </xf>
    <xf numFmtId="0" fontId="2" fillId="0" borderId="1" xfId="1" applyNumberFormat="1" applyFont="1" applyFill="1" applyBorder="1" applyAlignment="1">
      <alignment horizontal="center" wrapText="1"/>
    </xf>
    <xf numFmtId="0" fontId="2" fillId="0" borderId="7" xfId="1" applyNumberFormat="1" applyFont="1" applyFill="1" applyBorder="1" applyAlignment="1">
      <alignment horizontal="center" wrapText="1"/>
    </xf>
    <xf numFmtId="0" fontId="4" fillId="0" borderId="1" xfId="1" applyNumberFormat="1" applyFont="1" applyFill="1" applyBorder="1" applyAlignment="1">
      <alignment horizontal="center" wrapText="1"/>
    </xf>
    <xf numFmtId="0" fontId="4" fillId="2" borderId="1" xfId="1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1" fillId="2" borderId="1" xfId="1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8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654"/>
  <sheetViews>
    <sheetView tabSelected="1" zoomScale="124" zoomScaleNormal="124" workbookViewId="0">
      <selection activeCell="G653" sqref="G653"/>
    </sheetView>
  </sheetViews>
  <sheetFormatPr defaultRowHeight="15" x14ac:dyDescent="0.25"/>
  <cols>
    <col min="1" max="1" width="47.42578125" customWidth="1"/>
    <col min="2" max="2" width="8.28515625" customWidth="1"/>
    <col min="5" max="5" width="12.140625" customWidth="1"/>
    <col min="6" max="6" width="8" customWidth="1"/>
    <col min="7" max="7" width="15" customWidth="1"/>
    <col min="8" max="8" width="10.28515625" hidden="1" customWidth="1"/>
    <col min="9" max="9" width="0.140625" hidden="1" customWidth="1"/>
    <col min="10" max="10" width="14.28515625" customWidth="1"/>
    <col min="11" max="12" width="0.140625" hidden="1" customWidth="1"/>
    <col min="13" max="13" width="14.7109375" customWidth="1"/>
    <col min="14" max="14" width="0.28515625" hidden="1" customWidth="1"/>
    <col min="15" max="15" width="23.140625" hidden="1" customWidth="1"/>
    <col min="16" max="16" width="12.7109375" customWidth="1"/>
    <col min="17" max="17" width="6.85546875" customWidth="1"/>
    <col min="18" max="18" width="5.7109375" customWidth="1"/>
    <col min="19" max="19" width="13" customWidth="1"/>
    <col min="20" max="20" width="6.42578125" customWidth="1"/>
    <col min="21" max="21" width="4.7109375" customWidth="1"/>
    <col min="22" max="22" width="17.5703125" customWidth="1"/>
  </cols>
  <sheetData>
    <row r="2" spans="1:34" ht="15.75" x14ac:dyDescent="0.25">
      <c r="E2" s="67" t="s">
        <v>513</v>
      </c>
      <c r="F2" s="67"/>
      <c r="G2" s="67"/>
      <c r="H2" s="67"/>
      <c r="I2" s="67"/>
      <c r="J2" s="67"/>
      <c r="K2" s="67"/>
      <c r="L2" s="67"/>
      <c r="M2" s="67"/>
    </row>
    <row r="3" spans="1:34" ht="7.5" customHeight="1" x14ac:dyDescent="0.25">
      <c r="E3" s="67"/>
      <c r="F3" s="67"/>
      <c r="G3" s="67"/>
      <c r="H3" s="67"/>
      <c r="I3" s="67"/>
      <c r="J3" s="67"/>
      <c r="K3" s="67"/>
      <c r="L3" s="67"/>
      <c r="M3" s="67"/>
    </row>
    <row r="4" spans="1:34" ht="47.25" customHeight="1" x14ac:dyDescent="0.25">
      <c r="E4" s="15"/>
      <c r="F4" s="77" t="s">
        <v>491</v>
      </c>
      <c r="G4" s="77"/>
      <c r="H4" s="77"/>
      <c r="I4" s="77"/>
      <c r="J4" s="77"/>
      <c r="K4" s="77"/>
      <c r="L4" s="77"/>
      <c r="M4" s="77"/>
    </row>
    <row r="7" spans="1:34" ht="35.25" customHeight="1" x14ac:dyDescent="0.25">
      <c r="A7" s="68" t="s">
        <v>526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1:34" ht="27" customHeight="1" x14ac:dyDescent="0.25">
      <c r="A8" s="23"/>
      <c r="B8" s="54"/>
      <c r="G8" s="20"/>
      <c r="J8" s="76"/>
      <c r="K8" s="76"/>
      <c r="L8" s="76"/>
      <c r="M8" s="76"/>
    </row>
    <row r="9" spans="1:34" ht="15" customHeight="1" x14ac:dyDescent="0.25">
      <c r="A9" s="72" t="s">
        <v>480</v>
      </c>
      <c r="B9" s="55"/>
      <c r="C9" s="74" t="s">
        <v>482</v>
      </c>
      <c r="D9" s="74" t="s">
        <v>481</v>
      </c>
      <c r="E9" s="74" t="s">
        <v>483</v>
      </c>
      <c r="F9" s="74" t="s">
        <v>484</v>
      </c>
      <c r="G9" s="69" t="s">
        <v>485</v>
      </c>
      <c r="H9" s="70"/>
      <c r="I9" s="70"/>
      <c r="J9" s="70"/>
      <c r="K9" s="70"/>
      <c r="L9" s="70"/>
      <c r="M9" s="71"/>
    </row>
    <row r="10" spans="1:34" ht="60.75" customHeight="1" x14ac:dyDescent="0.25">
      <c r="A10" s="73"/>
      <c r="B10" s="56" t="s">
        <v>525</v>
      </c>
      <c r="C10" s="75"/>
      <c r="D10" s="75"/>
      <c r="E10" s="75"/>
      <c r="F10" s="75"/>
      <c r="G10" s="29" t="s">
        <v>486</v>
      </c>
      <c r="H10" s="29" t="s">
        <v>489</v>
      </c>
      <c r="I10" s="29" t="s">
        <v>490</v>
      </c>
      <c r="J10" s="29" t="s">
        <v>487</v>
      </c>
      <c r="K10" s="29" t="s">
        <v>489</v>
      </c>
      <c r="L10" s="29" t="s">
        <v>490</v>
      </c>
      <c r="M10" s="29" t="s">
        <v>488</v>
      </c>
      <c r="N10" s="12" t="s">
        <v>489</v>
      </c>
      <c r="O10" s="12" t="s">
        <v>490</v>
      </c>
    </row>
    <row r="11" spans="1:34" ht="14.25" customHeight="1" x14ac:dyDescent="0.25">
      <c r="A11" s="34">
        <v>1</v>
      </c>
      <c r="B11" s="41">
        <v>2</v>
      </c>
      <c r="C11" s="35">
        <v>3</v>
      </c>
      <c r="D11" s="11">
        <v>4</v>
      </c>
      <c r="E11" s="11">
        <v>5</v>
      </c>
      <c r="F11" s="35">
        <v>6</v>
      </c>
      <c r="G11" s="12">
        <v>7</v>
      </c>
      <c r="H11" s="14"/>
      <c r="I11" s="14"/>
      <c r="J11" s="12">
        <v>8</v>
      </c>
      <c r="K11" s="14"/>
      <c r="L11" s="14"/>
      <c r="M11" s="12">
        <v>9</v>
      </c>
      <c r="N11" s="14"/>
      <c r="O11" s="14"/>
    </row>
    <row r="12" spans="1:34" ht="21" x14ac:dyDescent="0.25">
      <c r="A12" s="36" t="s">
        <v>515</v>
      </c>
      <c r="B12" s="57">
        <v>850</v>
      </c>
      <c r="C12" s="37"/>
      <c r="D12" s="11"/>
      <c r="E12" s="11"/>
      <c r="F12" s="37"/>
      <c r="G12" s="39">
        <f t="shared" ref="G12:O12" si="0">G13+G33+G39+G46+G55+G92+G99+G111+G118</f>
        <v>256615.17190999998</v>
      </c>
      <c r="H12" s="39">
        <f t="shared" si="0"/>
        <v>97228.077059999996</v>
      </c>
      <c r="I12" s="39">
        <f t="shared" si="0"/>
        <v>31558.027740000001</v>
      </c>
      <c r="J12" s="39">
        <f t="shared" si="0"/>
        <v>213187.70399000001</v>
      </c>
      <c r="K12" s="39">
        <f t="shared" si="0"/>
        <v>63897.899870000001</v>
      </c>
      <c r="L12" s="39">
        <f t="shared" si="0"/>
        <v>11102.63466</v>
      </c>
      <c r="M12" s="39">
        <f t="shared" si="0"/>
        <v>176878.54185000001</v>
      </c>
      <c r="N12" s="38" t="e">
        <f t="shared" si="0"/>
        <v>#REF!</v>
      </c>
      <c r="O12" s="38" t="e">
        <f t="shared" si="0"/>
        <v>#REF!</v>
      </c>
      <c r="P12" s="20"/>
      <c r="Q12" s="20"/>
      <c r="R12" s="20"/>
      <c r="S12" s="20"/>
      <c r="T12" s="20"/>
      <c r="U12" s="20"/>
      <c r="V12" s="20"/>
      <c r="W12" s="20"/>
      <c r="X12" s="20"/>
    </row>
    <row r="13" spans="1:34" x14ac:dyDescent="0.25">
      <c r="A13" s="2" t="s">
        <v>0</v>
      </c>
      <c r="B13" s="58">
        <v>850</v>
      </c>
      <c r="C13" s="4" t="s">
        <v>233</v>
      </c>
      <c r="D13" s="6"/>
      <c r="E13" s="6"/>
      <c r="F13" s="7"/>
      <c r="G13" s="38">
        <f>G14+G26</f>
        <v>10433.0638</v>
      </c>
      <c r="H13" s="38">
        <f t="shared" ref="H13:M13" si="1">H14+H26</f>
        <v>10399.199999999999</v>
      </c>
      <c r="I13" s="38">
        <f t="shared" si="1"/>
        <v>54.487439999999999</v>
      </c>
      <c r="J13" s="38">
        <f t="shared" si="1"/>
        <v>9982.9932399999998</v>
      </c>
      <c r="K13" s="38">
        <f t="shared" si="1"/>
        <v>9933.5999999999985</v>
      </c>
      <c r="L13" s="38">
        <f t="shared" si="1"/>
        <v>84.951239999999999</v>
      </c>
      <c r="M13" s="38">
        <f t="shared" si="1"/>
        <v>10487.184960000001</v>
      </c>
      <c r="N13" s="14"/>
      <c r="O13" s="14"/>
      <c r="P13" s="20"/>
    </row>
    <row r="14" spans="1:34" ht="33.75" x14ac:dyDescent="0.25">
      <c r="A14" s="1" t="s">
        <v>15</v>
      </c>
      <c r="B14" s="59">
        <v>850</v>
      </c>
      <c r="C14" s="5" t="s">
        <v>233</v>
      </c>
      <c r="D14" s="8" t="s">
        <v>236</v>
      </c>
      <c r="E14" s="9"/>
      <c r="F14" s="7"/>
      <c r="G14" s="13">
        <f>G15+G24</f>
        <v>9820.140159999999</v>
      </c>
      <c r="H14" s="16">
        <f>H15+H24+H31</f>
        <v>9806.9</v>
      </c>
      <c r="I14" s="16">
        <f>I15+I24+I31</f>
        <v>33.863799999999998</v>
      </c>
      <c r="J14" s="13">
        <f>J15+J24</f>
        <v>9355.1352399999996</v>
      </c>
      <c r="K14" s="16">
        <f>K15+K24+K31</f>
        <v>9341.2999999999993</v>
      </c>
      <c r="L14" s="16">
        <f>L15+L24+L31</f>
        <v>49.393239999999999</v>
      </c>
      <c r="M14" s="13">
        <f>M15+M24</f>
        <v>9850.7930400000005</v>
      </c>
      <c r="N14" s="16">
        <f>N15+N24+N31</f>
        <v>9836.4</v>
      </c>
      <c r="O14" s="16">
        <f>O15+O24+O31</f>
        <v>58.484960000000001</v>
      </c>
    </row>
    <row r="15" spans="1:34" ht="22.5" x14ac:dyDescent="0.25">
      <c r="A15" s="1" t="s">
        <v>16</v>
      </c>
      <c r="B15" s="59">
        <v>850</v>
      </c>
      <c r="C15" s="5" t="s">
        <v>233</v>
      </c>
      <c r="D15" s="8" t="s">
        <v>236</v>
      </c>
      <c r="E15" s="8" t="s">
        <v>259</v>
      </c>
      <c r="F15" s="5"/>
      <c r="G15" s="13">
        <f t="shared" ref="G15:G25" si="2">H15+I15</f>
        <v>9806.9</v>
      </c>
      <c r="H15" s="16">
        <f>H16</f>
        <v>9806.9</v>
      </c>
      <c r="I15" s="16">
        <f>I16</f>
        <v>0</v>
      </c>
      <c r="J15" s="13">
        <f t="shared" ref="J15:J25" si="3">K15+L15</f>
        <v>9341.2999999999993</v>
      </c>
      <c r="K15" s="16">
        <f>K16</f>
        <v>9341.2999999999993</v>
      </c>
      <c r="L15" s="16">
        <f>L16</f>
        <v>0</v>
      </c>
      <c r="M15" s="13">
        <f t="shared" ref="M15:M25" si="4">N15+O15</f>
        <v>9836.4</v>
      </c>
      <c r="N15" s="16">
        <f>N16</f>
        <v>9836.4</v>
      </c>
      <c r="O15" s="16">
        <f>O16</f>
        <v>0</v>
      </c>
    </row>
    <row r="16" spans="1:34" x14ac:dyDescent="0.25">
      <c r="A16" s="1" t="s">
        <v>17</v>
      </c>
      <c r="B16" s="59">
        <v>850</v>
      </c>
      <c r="C16" s="5" t="s">
        <v>233</v>
      </c>
      <c r="D16" s="8" t="s">
        <v>236</v>
      </c>
      <c r="E16" s="8" t="s">
        <v>260</v>
      </c>
      <c r="F16" s="5"/>
      <c r="G16" s="13">
        <f t="shared" si="2"/>
        <v>9806.9</v>
      </c>
      <c r="H16" s="16">
        <f>H17</f>
        <v>9806.9</v>
      </c>
      <c r="I16" s="16">
        <f>I17</f>
        <v>0</v>
      </c>
      <c r="J16" s="13">
        <f t="shared" si="3"/>
        <v>9341.2999999999993</v>
      </c>
      <c r="K16" s="16">
        <f>K17</f>
        <v>9341.2999999999993</v>
      </c>
      <c r="L16" s="16">
        <f>L17</f>
        <v>0</v>
      </c>
      <c r="M16" s="13">
        <f t="shared" si="4"/>
        <v>9836.4</v>
      </c>
      <c r="N16" s="16">
        <f>N17</f>
        <v>9836.4</v>
      </c>
      <c r="O16" s="16">
        <f>O17</f>
        <v>0</v>
      </c>
    </row>
    <row r="17" spans="1:16" ht="22.5" x14ac:dyDescent="0.25">
      <c r="A17" s="1" t="s">
        <v>18</v>
      </c>
      <c r="B17" s="59">
        <v>850</v>
      </c>
      <c r="C17" s="5" t="s">
        <v>233</v>
      </c>
      <c r="D17" s="8" t="s">
        <v>236</v>
      </c>
      <c r="E17" s="8" t="s">
        <v>261</v>
      </c>
      <c r="F17" s="5"/>
      <c r="G17" s="13">
        <f t="shared" si="2"/>
        <v>9806.9</v>
      </c>
      <c r="H17" s="16">
        <f>H18+H20</f>
        <v>9806.9</v>
      </c>
      <c r="I17" s="16">
        <f>I18+I20</f>
        <v>0</v>
      </c>
      <c r="J17" s="13">
        <f t="shared" si="3"/>
        <v>9341.2999999999993</v>
      </c>
      <c r="K17" s="16">
        <f>K18+K20</f>
        <v>9341.2999999999993</v>
      </c>
      <c r="L17" s="16">
        <f>L18+L20</f>
        <v>0</v>
      </c>
      <c r="M17" s="13">
        <f t="shared" si="4"/>
        <v>9836.4</v>
      </c>
      <c r="N17" s="16">
        <f>N18+N20</f>
        <v>9836.4</v>
      </c>
      <c r="O17" s="16">
        <f>O18+O20</f>
        <v>0</v>
      </c>
    </row>
    <row r="18" spans="1:16" ht="22.5" x14ac:dyDescent="0.25">
      <c r="A18" s="1" t="s">
        <v>4</v>
      </c>
      <c r="B18" s="58">
        <v>850</v>
      </c>
      <c r="C18" s="5" t="s">
        <v>233</v>
      </c>
      <c r="D18" s="8" t="s">
        <v>236</v>
      </c>
      <c r="E18" s="8" t="s">
        <v>262</v>
      </c>
      <c r="F18" s="5"/>
      <c r="G18" s="13">
        <f t="shared" si="2"/>
        <v>9334.7999999999993</v>
      </c>
      <c r="H18" s="16">
        <f>H19</f>
        <v>9334.7999999999993</v>
      </c>
      <c r="I18" s="16">
        <f>I19</f>
        <v>0</v>
      </c>
      <c r="J18" s="13">
        <f t="shared" si="3"/>
        <v>8801.9</v>
      </c>
      <c r="K18" s="16">
        <f>K19</f>
        <v>8801.9</v>
      </c>
      <c r="L18" s="16">
        <f>L19</f>
        <v>0</v>
      </c>
      <c r="M18" s="13">
        <f t="shared" si="4"/>
        <v>9254.2999999999993</v>
      </c>
      <c r="N18" s="16">
        <f>N19</f>
        <v>9254.2999999999993</v>
      </c>
      <c r="O18" s="16">
        <f>O19</f>
        <v>0</v>
      </c>
    </row>
    <row r="19" spans="1:16" ht="22.5" x14ac:dyDescent="0.25">
      <c r="A19" s="1" t="s">
        <v>5</v>
      </c>
      <c r="B19" s="59">
        <v>850</v>
      </c>
      <c r="C19" s="5" t="s">
        <v>233</v>
      </c>
      <c r="D19" s="8" t="s">
        <v>236</v>
      </c>
      <c r="E19" s="8" t="s">
        <v>262</v>
      </c>
      <c r="F19" s="5" t="s">
        <v>249</v>
      </c>
      <c r="G19" s="13">
        <f t="shared" si="2"/>
        <v>9334.7999999999993</v>
      </c>
      <c r="H19" s="16">
        <f>7488.7+2261.6-415.5</f>
        <v>9334.7999999999993</v>
      </c>
      <c r="I19" s="16"/>
      <c r="J19" s="13">
        <f t="shared" si="3"/>
        <v>8801.9</v>
      </c>
      <c r="K19" s="16">
        <f>11801.9-3000</f>
        <v>8801.9</v>
      </c>
      <c r="L19" s="16"/>
      <c r="M19" s="13">
        <f t="shared" si="4"/>
        <v>9254.2999999999993</v>
      </c>
      <c r="N19" s="16">
        <f>12254.3-3000</f>
        <v>9254.2999999999993</v>
      </c>
      <c r="O19" s="16"/>
      <c r="P19" s="20"/>
    </row>
    <row r="20" spans="1:16" ht="22.5" x14ac:dyDescent="0.25">
      <c r="A20" s="1" t="s">
        <v>7</v>
      </c>
      <c r="B20" s="59">
        <v>850</v>
      </c>
      <c r="C20" s="5" t="s">
        <v>233</v>
      </c>
      <c r="D20" s="8" t="s">
        <v>236</v>
      </c>
      <c r="E20" s="8" t="s">
        <v>263</v>
      </c>
      <c r="F20" s="5"/>
      <c r="G20" s="13">
        <f t="shared" si="2"/>
        <v>472.1</v>
      </c>
      <c r="H20" s="16">
        <f>H21+H22+H23</f>
        <v>472.1</v>
      </c>
      <c r="I20" s="16">
        <f>I21+I22+I23</f>
        <v>0</v>
      </c>
      <c r="J20" s="13">
        <f t="shared" si="3"/>
        <v>539.4</v>
      </c>
      <c r="K20" s="16">
        <f>K21+K22+K23</f>
        <v>539.4</v>
      </c>
      <c r="L20" s="16">
        <f>L21+L22+L23</f>
        <v>0</v>
      </c>
      <c r="M20" s="13">
        <f t="shared" si="4"/>
        <v>582.1</v>
      </c>
      <c r="N20" s="16">
        <f>N21+N22+N23</f>
        <v>582.1</v>
      </c>
      <c r="O20" s="16">
        <f>O21+O22+O23</f>
        <v>0</v>
      </c>
    </row>
    <row r="21" spans="1:16" ht="22.5" x14ac:dyDescent="0.25">
      <c r="A21" s="1" t="s">
        <v>5</v>
      </c>
      <c r="B21" s="59">
        <v>850</v>
      </c>
      <c r="C21" s="5" t="s">
        <v>233</v>
      </c>
      <c r="D21" s="8" t="s">
        <v>236</v>
      </c>
      <c r="E21" s="8" t="s">
        <v>263</v>
      </c>
      <c r="F21" s="5" t="s">
        <v>249</v>
      </c>
      <c r="G21" s="13">
        <f t="shared" si="2"/>
        <v>0</v>
      </c>
      <c r="H21" s="16"/>
      <c r="I21" s="16"/>
      <c r="J21" s="13">
        <f t="shared" si="3"/>
        <v>0</v>
      </c>
      <c r="K21" s="16"/>
      <c r="L21" s="16"/>
      <c r="M21" s="13">
        <f t="shared" si="4"/>
        <v>0</v>
      </c>
      <c r="N21" s="16"/>
      <c r="O21" s="16"/>
    </row>
    <row r="22" spans="1:16" ht="22.5" x14ac:dyDescent="0.25">
      <c r="A22" s="1" t="s">
        <v>8</v>
      </c>
      <c r="B22" s="59">
        <v>850</v>
      </c>
      <c r="C22" s="5" t="s">
        <v>233</v>
      </c>
      <c r="D22" s="8" t="s">
        <v>236</v>
      </c>
      <c r="E22" s="8" t="s">
        <v>263</v>
      </c>
      <c r="F22" s="5" t="s">
        <v>253</v>
      </c>
      <c r="G22" s="13">
        <f t="shared" si="2"/>
        <v>472.1</v>
      </c>
      <c r="H22" s="16">
        <v>472.1</v>
      </c>
      <c r="I22" s="16"/>
      <c r="J22" s="13">
        <f t="shared" si="3"/>
        <v>539.4</v>
      </c>
      <c r="K22" s="16">
        <v>539.4</v>
      </c>
      <c r="L22" s="16"/>
      <c r="M22" s="13">
        <f t="shared" si="4"/>
        <v>582.1</v>
      </c>
      <c r="N22" s="16">
        <v>582.1</v>
      </c>
      <c r="O22" s="16"/>
    </row>
    <row r="23" spans="1:16" x14ac:dyDescent="0.25">
      <c r="A23" s="1" t="s">
        <v>10</v>
      </c>
      <c r="B23" s="58">
        <v>850</v>
      </c>
      <c r="C23" s="5" t="s">
        <v>233</v>
      </c>
      <c r="D23" s="8" t="s">
        <v>236</v>
      </c>
      <c r="E23" s="8" t="s">
        <v>263</v>
      </c>
      <c r="F23" s="5" t="s">
        <v>255</v>
      </c>
      <c r="G23" s="13">
        <f t="shared" si="2"/>
        <v>0</v>
      </c>
      <c r="H23" s="16"/>
      <c r="I23" s="16"/>
      <c r="J23" s="13">
        <f t="shared" si="3"/>
        <v>0</v>
      </c>
      <c r="K23" s="16"/>
      <c r="L23" s="16"/>
      <c r="M23" s="13">
        <f t="shared" si="4"/>
        <v>0</v>
      </c>
      <c r="N23" s="16"/>
      <c r="O23" s="16"/>
    </row>
    <row r="24" spans="1:16" ht="56.25" x14ac:dyDescent="0.25">
      <c r="A24" s="1" t="s">
        <v>19</v>
      </c>
      <c r="B24" s="59">
        <v>850</v>
      </c>
      <c r="C24" s="5" t="s">
        <v>233</v>
      </c>
      <c r="D24" s="8" t="s">
        <v>236</v>
      </c>
      <c r="E24" s="8" t="s">
        <v>264</v>
      </c>
      <c r="F24" s="5"/>
      <c r="G24" s="13">
        <f t="shared" si="2"/>
        <v>13.240159999999999</v>
      </c>
      <c r="H24" s="16">
        <f>H25</f>
        <v>0</v>
      </c>
      <c r="I24" s="16">
        <f>I25</f>
        <v>13.240159999999999</v>
      </c>
      <c r="J24" s="13">
        <f t="shared" si="3"/>
        <v>13.835239999999999</v>
      </c>
      <c r="K24" s="16">
        <f>K25</f>
        <v>0</v>
      </c>
      <c r="L24" s="16">
        <f>L25</f>
        <v>13.835239999999999</v>
      </c>
      <c r="M24" s="13">
        <f t="shared" si="4"/>
        <v>14.393039999999999</v>
      </c>
      <c r="N24" s="16">
        <f>N25</f>
        <v>0</v>
      </c>
      <c r="O24" s="16">
        <f>O25</f>
        <v>14.393039999999999</v>
      </c>
    </row>
    <row r="25" spans="1:16" ht="22.5" x14ac:dyDescent="0.25">
      <c r="A25" s="1" t="s">
        <v>8</v>
      </c>
      <c r="B25" s="59">
        <v>850</v>
      </c>
      <c r="C25" s="5" t="s">
        <v>233</v>
      </c>
      <c r="D25" s="8" t="s">
        <v>236</v>
      </c>
      <c r="E25" s="8" t="s">
        <v>264</v>
      </c>
      <c r="F25" s="5" t="s">
        <v>253</v>
      </c>
      <c r="G25" s="13">
        <f t="shared" si="2"/>
        <v>13.240159999999999</v>
      </c>
      <c r="H25" s="16"/>
      <c r="I25" s="16">
        <f>4.75728+8.48288</f>
        <v>13.240159999999999</v>
      </c>
      <c r="J25" s="13">
        <f t="shared" si="3"/>
        <v>13.835239999999999</v>
      </c>
      <c r="K25" s="16"/>
      <c r="L25" s="16">
        <f>4.75728+9.07796</f>
        <v>13.835239999999999</v>
      </c>
      <c r="M25" s="13">
        <f t="shared" si="4"/>
        <v>14.393039999999999</v>
      </c>
      <c r="N25" s="16"/>
      <c r="O25" s="16">
        <f>4.75728+9.63576</f>
        <v>14.393039999999999</v>
      </c>
    </row>
    <row r="26" spans="1:16" x14ac:dyDescent="0.25">
      <c r="A26" s="2" t="s">
        <v>514</v>
      </c>
      <c r="B26" s="59">
        <v>850</v>
      </c>
      <c r="C26" s="5" t="s">
        <v>233</v>
      </c>
      <c r="D26" s="8" t="s">
        <v>238</v>
      </c>
      <c r="E26" s="6"/>
      <c r="F26" s="7"/>
      <c r="G26" s="53">
        <f>G27</f>
        <v>612.92363999999998</v>
      </c>
      <c r="H26" s="38">
        <f t="shared" ref="H26:O26" si="5">H27</f>
        <v>592.29999999999995</v>
      </c>
      <c r="I26" s="38">
        <f t="shared" si="5"/>
        <v>20.623640000000002</v>
      </c>
      <c r="J26" s="38">
        <f t="shared" si="5"/>
        <v>627.85799999999995</v>
      </c>
      <c r="K26" s="38">
        <f t="shared" si="5"/>
        <v>592.29999999999995</v>
      </c>
      <c r="L26" s="38">
        <f t="shared" si="5"/>
        <v>35.558</v>
      </c>
      <c r="M26" s="38">
        <f t="shared" si="5"/>
        <v>636.39191999999991</v>
      </c>
      <c r="N26" s="38">
        <f t="shared" si="5"/>
        <v>592.29999999999995</v>
      </c>
      <c r="O26" s="38">
        <f t="shared" si="5"/>
        <v>44.091920000000002</v>
      </c>
    </row>
    <row r="27" spans="1:16" x14ac:dyDescent="0.25">
      <c r="A27" s="1" t="s">
        <v>11</v>
      </c>
      <c r="B27" s="59">
        <v>850</v>
      </c>
      <c r="C27" s="5" t="s">
        <v>233</v>
      </c>
      <c r="D27" s="8" t="s">
        <v>238</v>
      </c>
      <c r="E27" s="8" t="s">
        <v>256</v>
      </c>
      <c r="F27" s="5"/>
      <c r="G27" s="13">
        <f t="shared" ref="G27:G38" si="6">H27+I27</f>
        <v>612.92363999999998</v>
      </c>
      <c r="H27" s="16">
        <f>H28</f>
        <v>592.29999999999995</v>
      </c>
      <c r="I27" s="16">
        <f>I28</f>
        <v>20.623640000000002</v>
      </c>
      <c r="J27" s="13">
        <f t="shared" ref="J27:J38" si="7">K27+L27</f>
        <v>627.85799999999995</v>
      </c>
      <c r="K27" s="16">
        <f>K28</f>
        <v>592.29999999999995</v>
      </c>
      <c r="L27" s="16">
        <f>L28</f>
        <v>35.558</v>
      </c>
      <c r="M27" s="13">
        <f t="shared" ref="M27:M38" si="8">N27+O27</f>
        <v>636.39191999999991</v>
      </c>
      <c r="N27" s="16">
        <f>N28</f>
        <v>592.29999999999995</v>
      </c>
      <c r="O27" s="16">
        <f>O28</f>
        <v>44.091920000000002</v>
      </c>
    </row>
    <row r="28" spans="1:16" ht="22.5" x14ac:dyDescent="0.25">
      <c r="A28" s="1" t="s">
        <v>12</v>
      </c>
      <c r="B28" s="58">
        <v>850</v>
      </c>
      <c r="C28" s="5" t="s">
        <v>233</v>
      </c>
      <c r="D28" s="8" t="s">
        <v>238</v>
      </c>
      <c r="E28" s="8" t="s">
        <v>257</v>
      </c>
      <c r="F28" s="5"/>
      <c r="G28" s="13">
        <f>G29+G31</f>
        <v>612.92363999999998</v>
      </c>
      <c r="H28" s="13">
        <f t="shared" ref="H28:O28" si="9">H29+H31</f>
        <v>592.29999999999995</v>
      </c>
      <c r="I28" s="13">
        <f t="shared" si="9"/>
        <v>20.623640000000002</v>
      </c>
      <c r="J28" s="13">
        <f t="shared" si="9"/>
        <v>627.85799999999995</v>
      </c>
      <c r="K28" s="13">
        <f t="shared" si="9"/>
        <v>592.29999999999995</v>
      </c>
      <c r="L28" s="13">
        <f t="shared" si="9"/>
        <v>35.558</v>
      </c>
      <c r="M28" s="13">
        <f t="shared" si="9"/>
        <v>636.39191999999991</v>
      </c>
      <c r="N28" s="13">
        <f t="shared" si="9"/>
        <v>592.29999999999995</v>
      </c>
      <c r="O28" s="13">
        <f t="shared" si="9"/>
        <v>44.091920000000002</v>
      </c>
    </row>
    <row r="29" spans="1:16" ht="22.5" x14ac:dyDescent="0.25">
      <c r="A29" s="1" t="s">
        <v>7</v>
      </c>
      <c r="B29" s="59">
        <v>850</v>
      </c>
      <c r="C29" s="5" t="s">
        <v>233</v>
      </c>
      <c r="D29" s="8" t="s">
        <v>238</v>
      </c>
      <c r="E29" s="8" t="s">
        <v>288</v>
      </c>
      <c r="F29" s="5"/>
      <c r="G29" s="13">
        <f t="shared" si="6"/>
        <v>592.29999999999995</v>
      </c>
      <c r="H29" s="16">
        <f>H30</f>
        <v>592.29999999999995</v>
      </c>
      <c r="I29" s="16">
        <f>I30</f>
        <v>0</v>
      </c>
      <c r="J29" s="13">
        <f t="shared" si="7"/>
        <v>592.29999999999995</v>
      </c>
      <c r="K29" s="16">
        <f>K30</f>
        <v>592.29999999999995</v>
      </c>
      <c r="L29" s="16">
        <f>L30</f>
        <v>0</v>
      </c>
      <c r="M29" s="13">
        <f t="shared" si="8"/>
        <v>592.29999999999995</v>
      </c>
      <c r="N29" s="16">
        <f>N30</f>
        <v>592.29999999999995</v>
      </c>
      <c r="O29" s="16">
        <f>O30</f>
        <v>0</v>
      </c>
    </row>
    <row r="30" spans="1:16" x14ac:dyDescent="0.25">
      <c r="A30" s="1" t="s">
        <v>40</v>
      </c>
      <c r="B30" s="59">
        <v>850</v>
      </c>
      <c r="C30" s="5" t="s">
        <v>233</v>
      </c>
      <c r="D30" s="8" t="s">
        <v>238</v>
      </c>
      <c r="E30" s="8" t="s">
        <v>288</v>
      </c>
      <c r="F30" s="5" t="s">
        <v>289</v>
      </c>
      <c r="G30" s="13">
        <f t="shared" si="6"/>
        <v>592.29999999999995</v>
      </c>
      <c r="H30" s="16">
        <v>592.29999999999995</v>
      </c>
      <c r="I30" s="16"/>
      <c r="J30" s="13">
        <f t="shared" si="7"/>
        <v>592.29999999999995</v>
      </c>
      <c r="K30" s="16">
        <v>592.29999999999995</v>
      </c>
      <c r="L30" s="16"/>
      <c r="M30" s="13">
        <f t="shared" si="8"/>
        <v>592.29999999999995</v>
      </c>
      <c r="N30" s="16">
        <v>592.29999999999995</v>
      </c>
      <c r="O30" s="16"/>
    </row>
    <row r="31" spans="1:16" ht="56.25" x14ac:dyDescent="0.25">
      <c r="A31" s="1" t="s">
        <v>44</v>
      </c>
      <c r="B31" s="59">
        <v>850</v>
      </c>
      <c r="C31" s="5" t="s">
        <v>233</v>
      </c>
      <c r="D31" s="8" t="s">
        <v>238</v>
      </c>
      <c r="E31" s="8" t="s">
        <v>293</v>
      </c>
      <c r="F31" s="5"/>
      <c r="G31" s="13">
        <f t="shared" si="6"/>
        <v>20.623640000000002</v>
      </c>
      <c r="H31" s="16">
        <f>H32</f>
        <v>0</v>
      </c>
      <c r="I31" s="16">
        <f>I32</f>
        <v>20.623640000000002</v>
      </c>
      <c r="J31" s="13">
        <f t="shared" si="7"/>
        <v>35.558</v>
      </c>
      <c r="K31" s="16">
        <f>K32</f>
        <v>0</v>
      </c>
      <c r="L31" s="16">
        <f>L32</f>
        <v>35.558</v>
      </c>
      <c r="M31" s="13">
        <f t="shared" si="8"/>
        <v>44.091920000000002</v>
      </c>
      <c r="N31" s="16">
        <f>N32</f>
        <v>0</v>
      </c>
      <c r="O31" s="16">
        <f>O32</f>
        <v>44.091920000000002</v>
      </c>
    </row>
    <row r="32" spans="1:16" ht="22.5" x14ac:dyDescent="0.25">
      <c r="A32" s="1" t="s">
        <v>5</v>
      </c>
      <c r="B32" s="59">
        <v>850</v>
      </c>
      <c r="C32" s="5" t="s">
        <v>233</v>
      </c>
      <c r="D32" s="8" t="s">
        <v>238</v>
      </c>
      <c r="E32" s="8" t="s">
        <v>293</v>
      </c>
      <c r="F32" s="5" t="s">
        <v>249</v>
      </c>
      <c r="G32" s="13">
        <f t="shared" si="6"/>
        <v>20.623640000000002</v>
      </c>
      <c r="H32" s="16"/>
      <c r="I32" s="16">
        <v>20.623640000000002</v>
      </c>
      <c r="J32" s="13">
        <f t="shared" si="7"/>
        <v>35.558</v>
      </c>
      <c r="K32" s="16"/>
      <c r="L32" s="16">
        <v>35.558</v>
      </c>
      <c r="M32" s="13">
        <f t="shared" si="8"/>
        <v>44.091920000000002</v>
      </c>
      <c r="N32" s="16"/>
      <c r="O32" s="16">
        <v>44.091920000000002</v>
      </c>
    </row>
    <row r="33" spans="1:15" x14ac:dyDescent="0.25">
      <c r="A33" s="1" t="s">
        <v>48</v>
      </c>
      <c r="B33" s="58">
        <v>850</v>
      </c>
      <c r="C33" s="5" t="s">
        <v>239</v>
      </c>
      <c r="D33" s="9"/>
      <c r="E33" s="9"/>
      <c r="F33" s="7"/>
      <c r="G33" s="13">
        <f t="shared" si="6"/>
        <v>985.34136000000001</v>
      </c>
      <c r="H33" s="16">
        <f>H38</f>
        <v>0</v>
      </c>
      <c r="I33" s="16">
        <f>I38</f>
        <v>985.34136000000001</v>
      </c>
      <c r="J33" s="13">
        <f t="shared" si="7"/>
        <v>1042.7422799999999</v>
      </c>
      <c r="K33" s="16">
        <f>K38</f>
        <v>0</v>
      </c>
      <c r="L33" s="16">
        <f>L38</f>
        <v>1042.7422799999999</v>
      </c>
      <c r="M33" s="13">
        <f t="shared" si="8"/>
        <v>1079.90886</v>
      </c>
      <c r="N33" s="16">
        <f>N38</f>
        <v>0</v>
      </c>
      <c r="O33" s="16">
        <f>O38</f>
        <v>1079.90886</v>
      </c>
    </row>
    <row r="34" spans="1:15" x14ac:dyDescent="0.25">
      <c r="A34" s="1" t="s">
        <v>49</v>
      </c>
      <c r="B34" s="59">
        <v>850</v>
      </c>
      <c r="C34" s="5" t="s">
        <v>239</v>
      </c>
      <c r="D34" s="8" t="s">
        <v>240</v>
      </c>
      <c r="E34" s="9"/>
      <c r="F34" s="7"/>
      <c r="G34" s="13">
        <f t="shared" si="6"/>
        <v>985.34136000000001</v>
      </c>
      <c r="H34" s="16">
        <f>H38</f>
        <v>0</v>
      </c>
      <c r="I34" s="16">
        <f>I38</f>
        <v>985.34136000000001</v>
      </c>
      <c r="J34" s="13">
        <f t="shared" si="7"/>
        <v>1042.7422799999999</v>
      </c>
      <c r="K34" s="16">
        <f>K38</f>
        <v>0</v>
      </c>
      <c r="L34" s="16">
        <f>L38</f>
        <v>1042.7422799999999</v>
      </c>
      <c r="M34" s="13">
        <f t="shared" si="8"/>
        <v>1079.90886</v>
      </c>
      <c r="N34" s="16">
        <f>N38</f>
        <v>0</v>
      </c>
      <c r="O34" s="16">
        <f>O38</f>
        <v>1079.90886</v>
      </c>
    </row>
    <row r="35" spans="1:15" x14ac:dyDescent="0.25">
      <c r="A35" s="1" t="s">
        <v>11</v>
      </c>
      <c r="B35" s="59">
        <v>850</v>
      </c>
      <c r="C35" s="5" t="s">
        <v>239</v>
      </c>
      <c r="D35" s="8" t="s">
        <v>240</v>
      </c>
      <c r="E35" s="8" t="s">
        <v>256</v>
      </c>
      <c r="F35" s="5"/>
      <c r="G35" s="13">
        <f t="shared" si="6"/>
        <v>985.34136000000001</v>
      </c>
      <c r="H35" s="16">
        <f>H38</f>
        <v>0</v>
      </c>
      <c r="I35" s="16">
        <f>I38</f>
        <v>985.34136000000001</v>
      </c>
      <c r="J35" s="13">
        <f t="shared" si="7"/>
        <v>1042.7422799999999</v>
      </c>
      <c r="K35" s="16">
        <f>K38</f>
        <v>0</v>
      </c>
      <c r="L35" s="16">
        <f>L38</f>
        <v>1042.7422799999999</v>
      </c>
      <c r="M35" s="13">
        <f t="shared" si="8"/>
        <v>1079.90886</v>
      </c>
      <c r="N35" s="16">
        <f>N38</f>
        <v>0</v>
      </c>
      <c r="O35" s="16">
        <f>O38</f>
        <v>1079.90886</v>
      </c>
    </row>
    <row r="36" spans="1:15" ht="22.5" x14ac:dyDescent="0.25">
      <c r="A36" s="1" t="s">
        <v>12</v>
      </c>
      <c r="B36" s="59">
        <v>850</v>
      </c>
      <c r="C36" s="5" t="s">
        <v>239</v>
      </c>
      <c r="D36" s="8" t="s">
        <v>240</v>
      </c>
      <c r="E36" s="8" t="s">
        <v>257</v>
      </c>
      <c r="F36" s="5"/>
      <c r="G36" s="13">
        <f t="shared" si="6"/>
        <v>985.34136000000001</v>
      </c>
      <c r="H36" s="16">
        <f>H38</f>
        <v>0</v>
      </c>
      <c r="I36" s="16">
        <f>I38</f>
        <v>985.34136000000001</v>
      </c>
      <c r="J36" s="13">
        <f t="shared" si="7"/>
        <v>1042.7422799999999</v>
      </c>
      <c r="K36" s="16">
        <f>K38</f>
        <v>0</v>
      </c>
      <c r="L36" s="16">
        <f>L38</f>
        <v>1042.7422799999999</v>
      </c>
      <c r="M36" s="13">
        <f t="shared" si="8"/>
        <v>1079.90886</v>
      </c>
      <c r="N36" s="16">
        <f>N38</f>
        <v>0</v>
      </c>
      <c r="O36" s="16">
        <f>O38</f>
        <v>1079.90886</v>
      </c>
    </row>
    <row r="37" spans="1:15" ht="22.5" x14ac:dyDescent="0.25">
      <c r="A37" s="1" t="s">
        <v>50</v>
      </c>
      <c r="B37" s="59">
        <v>850</v>
      </c>
      <c r="C37" s="5" t="s">
        <v>239</v>
      </c>
      <c r="D37" s="8" t="s">
        <v>240</v>
      </c>
      <c r="E37" s="8" t="s">
        <v>297</v>
      </c>
      <c r="F37" s="5"/>
      <c r="G37" s="13">
        <f t="shared" si="6"/>
        <v>985.34136000000001</v>
      </c>
      <c r="H37" s="16">
        <f>H38</f>
        <v>0</v>
      </c>
      <c r="I37" s="16">
        <f>I38</f>
        <v>985.34136000000001</v>
      </c>
      <c r="J37" s="13">
        <f t="shared" si="7"/>
        <v>1042.7422799999999</v>
      </c>
      <c r="K37" s="16">
        <f>K38</f>
        <v>0</v>
      </c>
      <c r="L37" s="16">
        <f>L38</f>
        <v>1042.7422799999999</v>
      </c>
      <c r="M37" s="13">
        <f t="shared" si="8"/>
        <v>1079.90886</v>
      </c>
      <c r="N37" s="16">
        <f>N38</f>
        <v>0</v>
      </c>
      <c r="O37" s="16">
        <f>O38</f>
        <v>1079.90886</v>
      </c>
    </row>
    <row r="38" spans="1:15" x14ac:dyDescent="0.25">
      <c r="A38" s="1" t="s">
        <v>51</v>
      </c>
      <c r="B38" s="58">
        <v>850</v>
      </c>
      <c r="C38" s="5" t="s">
        <v>239</v>
      </c>
      <c r="D38" s="8" t="s">
        <v>240</v>
      </c>
      <c r="E38" s="8" t="s">
        <v>297</v>
      </c>
      <c r="F38" s="5" t="s">
        <v>298</v>
      </c>
      <c r="G38" s="13">
        <f t="shared" si="6"/>
        <v>985.34136000000001</v>
      </c>
      <c r="H38" s="16"/>
      <c r="I38" s="16">
        <v>985.34136000000001</v>
      </c>
      <c r="J38" s="13">
        <f t="shared" si="7"/>
        <v>1042.7422799999999</v>
      </c>
      <c r="K38" s="16"/>
      <c r="L38" s="16">
        <v>1042.7422799999999</v>
      </c>
      <c r="M38" s="13">
        <f t="shared" si="8"/>
        <v>1079.90886</v>
      </c>
      <c r="N38" s="16"/>
      <c r="O38" s="16">
        <v>1079.90886</v>
      </c>
    </row>
    <row r="39" spans="1:15" x14ac:dyDescent="0.25">
      <c r="A39" s="1" t="s">
        <v>52</v>
      </c>
      <c r="B39" s="59">
        <v>850</v>
      </c>
      <c r="C39" s="5" t="s">
        <v>240</v>
      </c>
      <c r="D39" s="9"/>
      <c r="E39" s="23"/>
      <c r="F39" s="7"/>
      <c r="G39" s="38">
        <f>G40</f>
        <v>1587.4</v>
      </c>
      <c r="H39" s="38">
        <f t="shared" ref="H39:O42" si="10">H40</f>
        <v>1587.4</v>
      </c>
      <c r="I39" s="38">
        <f t="shared" si="10"/>
        <v>0</v>
      </c>
      <c r="J39" s="38">
        <f t="shared" si="10"/>
        <v>1587.4</v>
      </c>
      <c r="K39" s="38">
        <f t="shared" si="10"/>
        <v>1587.4</v>
      </c>
      <c r="L39" s="38">
        <f t="shared" si="10"/>
        <v>0</v>
      </c>
      <c r="M39" s="38">
        <f t="shared" si="10"/>
        <v>1587.4</v>
      </c>
      <c r="N39" s="38">
        <f t="shared" si="10"/>
        <v>1587.4</v>
      </c>
      <c r="O39" s="38">
        <f t="shared" si="10"/>
        <v>0</v>
      </c>
    </row>
    <row r="40" spans="1:15" ht="22.5" x14ac:dyDescent="0.25">
      <c r="A40" s="1" t="s">
        <v>54</v>
      </c>
      <c r="B40" s="59">
        <v>850</v>
      </c>
      <c r="C40" s="5" t="s">
        <v>240</v>
      </c>
      <c r="D40" s="8" t="s">
        <v>242</v>
      </c>
      <c r="E40" s="9"/>
      <c r="F40" s="7"/>
      <c r="G40" s="38">
        <f>G41</f>
        <v>1587.4</v>
      </c>
      <c r="H40" s="38">
        <f t="shared" si="10"/>
        <v>1587.4</v>
      </c>
      <c r="I40" s="38">
        <f t="shared" si="10"/>
        <v>0</v>
      </c>
      <c r="J40" s="38">
        <f t="shared" si="10"/>
        <v>1587.4</v>
      </c>
      <c r="K40" s="38">
        <f t="shared" si="10"/>
        <v>1587.4</v>
      </c>
      <c r="L40" s="38">
        <f t="shared" si="10"/>
        <v>0</v>
      </c>
      <c r="M40" s="38">
        <f t="shared" si="10"/>
        <v>1587.4</v>
      </c>
      <c r="N40" s="38">
        <f t="shared" si="10"/>
        <v>1587.4</v>
      </c>
      <c r="O40" s="38">
        <f t="shared" si="10"/>
        <v>0</v>
      </c>
    </row>
    <row r="41" spans="1:15" ht="45" x14ac:dyDescent="0.25">
      <c r="A41" s="1" t="s">
        <v>32</v>
      </c>
      <c r="B41" s="59">
        <v>850</v>
      </c>
      <c r="C41" s="5" t="s">
        <v>240</v>
      </c>
      <c r="D41" s="8" t="s">
        <v>242</v>
      </c>
      <c r="E41" s="8" t="s">
        <v>276</v>
      </c>
      <c r="F41" s="5"/>
      <c r="G41" s="13">
        <f>G42</f>
        <v>1587.4</v>
      </c>
      <c r="H41" s="13">
        <f t="shared" si="10"/>
        <v>1587.4</v>
      </c>
      <c r="I41" s="13">
        <f t="shared" si="10"/>
        <v>0</v>
      </c>
      <c r="J41" s="13">
        <f t="shared" si="10"/>
        <v>1587.4</v>
      </c>
      <c r="K41" s="13">
        <f t="shared" si="10"/>
        <v>1587.4</v>
      </c>
      <c r="L41" s="13">
        <f t="shared" si="10"/>
        <v>0</v>
      </c>
      <c r="M41" s="13">
        <f t="shared" si="10"/>
        <v>1587.4</v>
      </c>
      <c r="N41" s="13">
        <f t="shared" si="10"/>
        <v>1587.4</v>
      </c>
      <c r="O41" s="13">
        <f t="shared" si="10"/>
        <v>0</v>
      </c>
    </row>
    <row r="42" spans="1:15" x14ac:dyDescent="0.25">
      <c r="A42" s="1" t="s">
        <v>17</v>
      </c>
      <c r="B42" s="59">
        <v>850</v>
      </c>
      <c r="C42" s="5" t="s">
        <v>240</v>
      </c>
      <c r="D42" s="8" t="s">
        <v>242</v>
      </c>
      <c r="E42" s="8" t="s">
        <v>277</v>
      </c>
      <c r="F42" s="5"/>
      <c r="G42" s="13">
        <f>G43</f>
        <v>1587.4</v>
      </c>
      <c r="H42" s="13">
        <f t="shared" si="10"/>
        <v>1587.4</v>
      </c>
      <c r="I42" s="13">
        <f t="shared" si="10"/>
        <v>0</v>
      </c>
      <c r="J42" s="13">
        <f t="shared" si="10"/>
        <v>1587.4</v>
      </c>
      <c r="K42" s="13">
        <f t="shared" si="10"/>
        <v>1587.4</v>
      </c>
      <c r="L42" s="13">
        <f t="shared" si="10"/>
        <v>0</v>
      </c>
      <c r="M42" s="13">
        <f t="shared" si="10"/>
        <v>1587.4</v>
      </c>
      <c r="N42" s="13">
        <f t="shared" si="10"/>
        <v>1587.4</v>
      </c>
      <c r="O42" s="13">
        <f t="shared" si="10"/>
        <v>0</v>
      </c>
    </row>
    <row r="43" spans="1:15" ht="33.75" x14ac:dyDescent="0.25">
      <c r="A43" s="1" t="s">
        <v>53</v>
      </c>
      <c r="B43" s="58">
        <v>850</v>
      </c>
      <c r="C43" s="5" t="s">
        <v>240</v>
      </c>
      <c r="D43" s="8" t="s">
        <v>242</v>
      </c>
      <c r="E43" s="8" t="s">
        <v>299</v>
      </c>
      <c r="F43" s="5"/>
      <c r="G43" s="13">
        <f>G45</f>
        <v>1587.4</v>
      </c>
      <c r="H43" s="13">
        <f t="shared" ref="H43:O43" si="11">H45</f>
        <v>1587.4</v>
      </c>
      <c r="I43" s="13">
        <f t="shared" si="11"/>
        <v>0</v>
      </c>
      <c r="J43" s="13">
        <f t="shared" si="11"/>
        <v>1587.4</v>
      </c>
      <c r="K43" s="13">
        <f t="shared" si="11"/>
        <v>1587.4</v>
      </c>
      <c r="L43" s="13">
        <f t="shared" si="11"/>
        <v>0</v>
      </c>
      <c r="M43" s="13">
        <f t="shared" si="11"/>
        <v>1587.4</v>
      </c>
      <c r="N43" s="13">
        <f t="shared" si="11"/>
        <v>1587.4</v>
      </c>
      <c r="O43" s="13">
        <f t="shared" si="11"/>
        <v>0</v>
      </c>
    </row>
    <row r="44" spans="1:15" x14ac:dyDescent="0.25">
      <c r="A44" s="1" t="s">
        <v>55</v>
      </c>
      <c r="B44" s="59">
        <v>850</v>
      </c>
      <c r="C44" s="5" t="s">
        <v>240</v>
      </c>
      <c r="D44" s="8" t="s">
        <v>242</v>
      </c>
      <c r="E44" s="8" t="s">
        <v>300</v>
      </c>
      <c r="F44" s="5"/>
      <c r="G44" s="13">
        <f t="shared" ref="G44:G45" si="12">H44+I44</f>
        <v>1587.4</v>
      </c>
      <c r="H44" s="16">
        <f>H45</f>
        <v>1587.4</v>
      </c>
      <c r="I44" s="16">
        <f>I45</f>
        <v>0</v>
      </c>
      <c r="J44" s="13">
        <f t="shared" ref="J44:J45" si="13">K44+L44</f>
        <v>1587.4</v>
      </c>
      <c r="K44" s="16">
        <f>K45</f>
        <v>1587.4</v>
      </c>
      <c r="L44" s="16">
        <f>L45</f>
        <v>0</v>
      </c>
      <c r="M44" s="13">
        <f t="shared" ref="M44:M45" si="14">N44+O44</f>
        <v>1587.4</v>
      </c>
      <c r="N44" s="16">
        <f>N45</f>
        <v>1587.4</v>
      </c>
      <c r="O44" s="16">
        <f>O45</f>
        <v>0</v>
      </c>
    </row>
    <row r="45" spans="1:15" x14ac:dyDescent="0.25">
      <c r="A45" s="1" t="s">
        <v>40</v>
      </c>
      <c r="B45" s="59">
        <v>850</v>
      </c>
      <c r="C45" s="5" t="s">
        <v>240</v>
      </c>
      <c r="D45" s="8" t="s">
        <v>242</v>
      </c>
      <c r="E45" s="8" t="s">
        <v>300</v>
      </c>
      <c r="F45" s="5" t="s">
        <v>289</v>
      </c>
      <c r="G45" s="13">
        <f t="shared" si="12"/>
        <v>1587.4</v>
      </c>
      <c r="H45" s="16">
        <f>500+1087.4</f>
        <v>1587.4</v>
      </c>
      <c r="I45" s="16"/>
      <c r="J45" s="13">
        <f t="shared" si="13"/>
        <v>1587.4</v>
      </c>
      <c r="K45" s="16">
        <f>500+1087.4</f>
        <v>1587.4</v>
      </c>
      <c r="L45" s="16"/>
      <c r="M45" s="13">
        <f t="shared" si="14"/>
        <v>1587.4</v>
      </c>
      <c r="N45" s="16">
        <f>500+1087.4</f>
        <v>1587.4</v>
      </c>
      <c r="O45" s="16"/>
    </row>
    <row r="46" spans="1:15" x14ac:dyDescent="0.25">
      <c r="A46" s="1" t="s">
        <v>61</v>
      </c>
      <c r="B46" s="59">
        <v>850</v>
      </c>
      <c r="C46" s="5" t="s">
        <v>234</v>
      </c>
      <c r="D46" s="9"/>
      <c r="E46" s="9"/>
      <c r="F46" s="7"/>
      <c r="G46" s="38">
        <f>G48</f>
        <v>124700.06243000001</v>
      </c>
      <c r="H46" s="14"/>
      <c r="I46" s="14"/>
      <c r="J46" s="38">
        <f>J47</f>
        <v>134700</v>
      </c>
      <c r="K46" s="14"/>
      <c r="L46" s="14"/>
      <c r="M46" s="38">
        <f>M47</f>
        <v>96800</v>
      </c>
      <c r="N46" s="14"/>
      <c r="O46" s="14"/>
    </row>
    <row r="47" spans="1:15" x14ac:dyDescent="0.25">
      <c r="A47" s="1" t="s">
        <v>67</v>
      </c>
      <c r="B47" s="59">
        <v>850</v>
      </c>
      <c r="C47" s="5" t="s">
        <v>234</v>
      </c>
      <c r="D47" s="8" t="s">
        <v>241</v>
      </c>
      <c r="E47" s="9"/>
      <c r="F47" s="7"/>
      <c r="G47" s="13">
        <f>G48</f>
        <v>124700.06243000001</v>
      </c>
      <c r="H47" s="16">
        <f t="shared" ref="H47:I49" si="15">H48</f>
        <v>124700.06243000001</v>
      </c>
      <c r="I47" s="16">
        <f t="shared" si="15"/>
        <v>23340</v>
      </c>
      <c r="J47" s="13">
        <f t="shared" ref="J47:J86" si="16">K47+L47</f>
        <v>134700</v>
      </c>
      <c r="K47" s="16">
        <f t="shared" ref="K47:M51" si="17">K48</f>
        <v>134700</v>
      </c>
      <c r="L47" s="16">
        <f t="shared" si="17"/>
        <v>0</v>
      </c>
      <c r="M47" s="13">
        <f t="shared" ref="M47:M86" si="18">N47+O47</f>
        <v>96800</v>
      </c>
      <c r="N47" s="16">
        <f t="shared" ref="N47:O51" si="19">N48</f>
        <v>96800</v>
      </c>
      <c r="O47" s="16">
        <f t="shared" si="19"/>
        <v>0</v>
      </c>
    </row>
    <row r="48" spans="1:15" ht="33.75" x14ac:dyDescent="0.25">
      <c r="A48" s="1" t="s">
        <v>68</v>
      </c>
      <c r="B48" s="58">
        <v>850</v>
      </c>
      <c r="C48" s="5" t="s">
        <v>234</v>
      </c>
      <c r="D48" s="8" t="s">
        <v>241</v>
      </c>
      <c r="E48" s="8" t="s">
        <v>310</v>
      </c>
      <c r="F48" s="5"/>
      <c r="G48" s="13">
        <f>G49</f>
        <v>124700.06243000001</v>
      </c>
      <c r="H48" s="16">
        <f t="shared" si="15"/>
        <v>124700.06243000001</v>
      </c>
      <c r="I48" s="16">
        <f t="shared" si="15"/>
        <v>23340</v>
      </c>
      <c r="J48" s="13">
        <f t="shared" si="16"/>
        <v>134700</v>
      </c>
      <c r="K48" s="16">
        <f t="shared" si="17"/>
        <v>134700</v>
      </c>
      <c r="L48" s="16">
        <f t="shared" si="17"/>
        <v>0</v>
      </c>
      <c r="M48" s="13">
        <f t="shared" si="18"/>
        <v>96800</v>
      </c>
      <c r="N48" s="16">
        <f t="shared" si="19"/>
        <v>96800</v>
      </c>
      <c r="O48" s="16">
        <f t="shared" si="19"/>
        <v>0</v>
      </c>
    </row>
    <row r="49" spans="1:16" x14ac:dyDescent="0.25">
      <c r="A49" s="1" t="s">
        <v>17</v>
      </c>
      <c r="B49" s="59">
        <v>850</v>
      </c>
      <c r="C49" s="5" t="s">
        <v>234</v>
      </c>
      <c r="D49" s="8" t="s">
        <v>241</v>
      </c>
      <c r="E49" s="8" t="s">
        <v>311</v>
      </c>
      <c r="F49" s="5"/>
      <c r="G49" s="13">
        <f>G50</f>
        <v>124700.06243000001</v>
      </c>
      <c r="H49" s="16">
        <f t="shared" si="15"/>
        <v>124700.06243000001</v>
      </c>
      <c r="I49" s="16">
        <f t="shared" si="15"/>
        <v>23340</v>
      </c>
      <c r="J49" s="13">
        <f t="shared" si="16"/>
        <v>134700</v>
      </c>
      <c r="K49" s="16">
        <f t="shared" si="17"/>
        <v>134700</v>
      </c>
      <c r="L49" s="16">
        <f t="shared" si="17"/>
        <v>0</v>
      </c>
      <c r="M49" s="13">
        <f t="shared" si="18"/>
        <v>96800</v>
      </c>
      <c r="N49" s="16">
        <f t="shared" si="19"/>
        <v>96800</v>
      </c>
      <c r="O49" s="16">
        <f t="shared" si="19"/>
        <v>0</v>
      </c>
    </row>
    <row r="50" spans="1:16" ht="33.75" x14ac:dyDescent="0.25">
      <c r="A50" s="1" t="s">
        <v>69</v>
      </c>
      <c r="B50" s="59">
        <v>850</v>
      </c>
      <c r="C50" s="5" t="s">
        <v>234</v>
      </c>
      <c r="D50" s="8" t="s">
        <v>241</v>
      </c>
      <c r="E50" s="8" t="s">
        <v>312</v>
      </c>
      <c r="F50" s="5"/>
      <c r="G50" s="13">
        <f>G52+G54</f>
        <v>124700.06243000001</v>
      </c>
      <c r="H50" s="13">
        <f t="shared" ref="H50:O50" si="20">H52+H54</f>
        <v>124700.06243000001</v>
      </c>
      <c r="I50" s="13">
        <f t="shared" si="20"/>
        <v>23340</v>
      </c>
      <c r="J50" s="13">
        <f t="shared" si="20"/>
        <v>134700</v>
      </c>
      <c r="K50" s="13">
        <f t="shared" si="20"/>
        <v>134700</v>
      </c>
      <c r="L50" s="13">
        <f t="shared" si="20"/>
        <v>0</v>
      </c>
      <c r="M50" s="13">
        <f t="shared" si="20"/>
        <v>96800</v>
      </c>
      <c r="N50" s="13">
        <f t="shared" si="20"/>
        <v>96800</v>
      </c>
      <c r="O50" s="13">
        <f t="shared" si="20"/>
        <v>0</v>
      </c>
    </row>
    <row r="51" spans="1:16" ht="22.5" x14ac:dyDescent="0.25">
      <c r="A51" s="1" t="s">
        <v>70</v>
      </c>
      <c r="B51" s="59">
        <v>850</v>
      </c>
      <c r="C51" s="5" t="s">
        <v>234</v>
      </c>
      <c r="D51" s="8" t="s">
        <v>241</v>
      </c>
      <c r="E51" s="8" t="s">
        <v>313</v>
      </c>
      <c r="F51" s="5"/>
      <c r="G51" s="13">
        <f>G52</f>
        <v>124700.06243000001</v>
      </c>
      <c r="H51" s="13">
        <f t="shared" ref="H51:J51" si="21">H52</f>
        <v>124700.06243000001</v>
      </c>
      <c r="I51" s="13">
        <f t="shared" si="21"/>
        <v>0</v>
      </c>
      <c r="J51" s="13">
        <f t="shared" si="21"/>
        <v>134700</v>
      </c>
      <c r="K51" s="13">
        <f t="shared" si="17"/>
        <v>134700</v>
      </c>
      <c r="L51" s="13">
        <f t="shared" si="17"/>
        <v>0</v>
      </c>
      <c r="M51" s="13">
        <f t="shared" si="17"/>
        <v>96800</v>
      </c>
      <c r="N51" s="13">
        <f t="shared" si="19"/>
        <v>96800</v>
      </c>
      <c r="O51" s="13">
        <f t="shared" si="19"/>
        <v>0</v>
      </c>
    </row>
    <row r="52" spans="1:16" x14ac:dyDescent="0.25">
      <c r="A52" s="1" t="s">
        <v>40</v>
      </c>
      <c r="B52" s="59">
        <v>850</v>
      </c>
      <c r="C52" s="5" t="s">
        <v>234</v>
      </c>
      <c r="D52" s="8" t="s">
        <v>241</v>
      </c>
      <c r="E52" s="8" t="s">
        <v>313</v>
      </c>
      <c r="F52" s="5" t="s">
        <v>289</v>
      </c>
      <c r="G52" s="13">
        <f t="shared" ref="G52:G86" si="22">H52+I52</f>
        <v>124700.06243000001</v>
      </c>
      <c r="H52" s="16">
        <f>132011.26647-7311.20404</f>
        <v>124700.06243000001</v>
      </c>
      <c r="I52" s="16"/>
      <c r="J52" s="13">
        <f t="shared" si="16"/>
        <v>134700</v>
      </c>
      <c r="K52" s="16">
        <f>138907.93935-4207.93935</f>
        <v>134700</v>
      </c>
      <c r="L52" s="16"/>
      <c r="M52" s="13">
        <f t="shared" si="18"/>
        <v>96800</v>
      </c>
      <c r="N52" s="16">
        <f>97843.53988-1043.53988</f>
        <v>96800</v>
      </c>
      <c r="O52" s="16"/>
    </row>
    <row r="53" spans="1:16" ht="67.5" x14ac:dyDescent="0.25">
      <c r="A53" s="1" t="s">
        <v>499</v>
      </c>
      <c r="B53" s="58">
        <v>850</v>
      </c>
      <c r="C53" s="5" t="s">
        <v>234</v>
      </c>
      <c r="D53" s="8" t="s">
        <v>241</v>
      </c>
      <c r="E53" s="8" t="s">
        <v>500</v>
      </c>
      <c r="F53" s="5"/>
      <c r="G53" s="13">
        <v>0</v>
      </c>
      <c r="H53" s="16">
        <f>H54</f>
        <v>0</v>
      </c>
      <c r="I53" s="16">
        <f>I54</f>
        <v>23340</v>
      </c>
      <c r="J53" s="13">
        <f t="shared" si="16"/>
        <v>0</v>
      </c>
      <c r="K53" s="16"/>
      <c r="L53" s="16"/>
      <c r="M53" s="13">
        <f t="shared" si="18"/>
        <v>0</v>
      </c>
      <c r="N53" s="16"/>
      <c r="O53" s="16"/>
    </row>
    <row r="54" spans="1:16" x14ac:dyDescent="0.25">
      <c r="A54" s="1" t="s">
        <v>40</v>
      </c>
      <c r="B54" s="59">
        <v>850</v>
      </c>
      <c r="C54" s="5" t="s">
        <v>234</v>
      </c>
      <c r="D54" s="8" t="s">
        <v>241</v>
      </c>
      <c r="E54" s="8" t="s">
        <v>500</v>
      </c>
      <c r="F54" s="5" t="s">
        <v>289</v>
      </c>
      <c r="G54" s="13">
        <v>0</v>
      </c>
      <c r="H54" s="16"/>
      <c r="I54" s="16">
        <v>23340</v>
      </c>
      <c r="J54" s="13">
        <f t="shared" si="16"/>
        <v>0</v>
      </c>
      <c r="K54" s="16"/>
      <c r="L54" s="16"/>
      <c r="M54" s="13">
        <f t="shared" si="18"/>
        <v>0</v>
      </c>
      <c r="N54" s="16"/>
      <c r="O54" s="16"/>
    </row>
    <row r="55" spans="1:16" x14ac:dyDescent="0.25">
      <c r="A55" s="1" t="s">
        <v>71</v>
      </c>
      <c r="B55" s="59">
        <v>850</v>
      </c>
      <c r="C55" s="5" t="s">
        <v>235</v>
      </c>
      <c r="D55" s="9"/>
      <c r="E55" s="9"/>
      <c r="F55" s="7"/>
      <c r="G55" s="13">
        <f>G56+G67+G87</f>
        <v>36584.481769999999</v>
      </c>
      <c r="H55" s="13">
        <f t="shared" ref="H55:O55" si="23">H56+H67+H87</f>
        <v>36584.481769999999</v>
      </c>
      <c r="I55" s="13">
        <f t="shared" si="23"/>
        <v>0</v>
      </c>
      <c r="J55" s="13">
        <f t="shared" si="23"/>
        <v>18950</v>
      </c>
      <c r="K55" s="13">
        <f t="shared" si="23"/>
        <v>18950</v>
      </c>
      <c r="L55" s="13">
        <f t="shared" si="23"/>
        <v>0</v>
      </c>
      <c r="M55" s="13">
        <f t="shared" si="23"/>
        <v>18950</v>
      </c>
      <c r="N55" s="13">
        <f t="shared" si="23"/>
        <v>18950</v>
      </c>
      <c r="O55" s="13">
        <f t="shared" si="23"/>
        <v>0</v>
      </c>
      <c r="P55" s="20"/>
    </row>
    <row r="56" spans="1:16" x14ac:dyDescent="0.25">
      <c r="A56" s="1" t="s">
        <v>72</v>
      </c>
      <c r="B56" s="59">
        <v>850</v>
      </c>
      <c r="C56" s="5" t="s">
        <v>235</v>
      </c>
      <c r="D56" s="8" t="s">
        <v>233</v>
      </c>
      <c r="E56" s="9"/>
      <c r="F56" s="7"/>
      <c r="G56" s="13">
        <f>G57</f>
        <v>5740</v>
      </c>
      <c r="H56" s="13">
        <f t="shared" ref="H56:O57" si="24">H57</f>
        <v>5740</v>
      </c>
      <c r="I56" s="13">
        <f t="shared" si="24"/>
        <v>0</v>
      </c>
      <c r="J56" s="13">
        <f t="shared" si="24"/>
        <v>0</v>
      </c>
      <c r="K56" s="13">
        <f t="shared" si="24"/>
        <v>0</v>
      </c>
      <c r="L56" s="13">
        <f t="shared" si="24"/>
        <v>0</v>
      </c>
      <c r="M56" s="13">
        <f t="shared" si="24"/>
        <v>0</v>
      </c>
      <c r="N56" s="13">
        <f t="shared" si="24"/>
        <v>0</v>
      </c>
      <c r="O56" s="13">
        <f t="shared" si="24"/>
        <v>0</v>
      </c>
    </row>
    <row r="57" spans="1:16" ht="22.5" x14ac:dyDescent="0.25">
      <c r="A57" s="1" t="s">
        <v>73</v>
      </c>
      <c r="B57" s="59">
        <v>850</v>
      </c>
      <c r="C57" s="5" t="s">
        <v>235</v>
      </c>
      <c r="D57" s="8" t="s">
        <v>233</v>
      </c>
      <c r="E57" s="8" t="s">
        <v>314</v>
      </c>
      <c r="F57" s="5"/>
      <c r="G57" s="13">
        <f>G58</f>
        <v>5740</v>
      </c>
      <c r="H57" s="13">
        <f t="shared" si="24"/>
        <v>5740</v>
      </c>
      <c r="I57" s="13">
        <f t="shared" si="24"/>
        <v>0</v>
      </c>
      <c r="J57" s="13">
        <f t="shared" si="24"/>
        <v>0</v>
      </c>
      <c r="K57" s="13">
        <f t="shared" si="24"/>
        <v>0</v>
      </c>
      <c r="L57" s="13">
        <f t="shared" si="24"/>
        <v>0</v>
      </c>
      <c r="M57" s="13">
        <f t="shared" si="24"/>
        <v>0</v>
      </c>
      <c r="N57" s="13">
        <f t="shared" si="24"/>
        <v>0</v>
      </c>
      <c r="O57" s="13">
        <f t="shared" si="24"/>
        <v>0</v>
      </c>
    </row>
    <row r="58" spans="1:16" x14ac:dyDescent="0.25">
      <c r="A58" s="1" t="s">
        <v>17</v>
      </c>
      <c r="B58" s="58">
        <v>850</v>
      </c>
      <c r="C58" s="5" t="s">
        <v>235</v>
      </c>
      <c r="D58" s="8" t="s">
        <v>233</v>
      </c>
      <c r="E58" s="8" t="s">
        <v>315</v>
      </c>
      <c r="F58" s="5"/>
      <c r="G58" s="13">
        <f>G59+G64</f>
        <v>5740</v>
      </c>
      <c r="H58" s="13">
        <f t="shared" ref="H58:O58" si="25">H59+H64</f>
        <v>5740</v>
      </c>
      <c r="I58" s="13">
        <f t="shared" si="25"/>
        <v>0</v>
      </c>
      <c r="J58" s="13">
        <f t="shared" si="25"/>
        <v>0</v>
      </c>
      <c r="K58" s="13">
        <f t="shared" si="25"/>
        <v>0</v>
      </c>
      <c r="L58" s="13">
        <f t="shared" si="25"/>
        <v>0</v>
      </c>
      <c r="M58" s="13">
        <f t="shared" si="25"/>
        <v>0</v>
      </c>
      <c r="N58" s="13">
        <f t="shared" si="25"/>
        <v>0</v>
      </c>
      <c r="O58" s="13">
        <f t="shared" si="25"/>
        <v>0</v>
      </c>
    </row>
    <row r="59" spans="1:16" ht="45" x14ac:dyDescent="0.25">
      <c r="A59" s="1" t="s">
        <v>74</v>
      </c>
      <c r="B59" s="59">
        <v>850</v>
      </c>
      <c r="C59" s="5" t="s">
        <v>235</v>
      </c>
      <c r="D59" s="8" t="s">
        <v>233</v>
      </c>
      <c r="E59" s="8" t="s">
        <v>316</v>
      </c>
      <c r="F59" s="5"/>
      <c r="G59" s="13">
        <f>G60+G62</f>
        <v>5190</v>
      </c>
      <c r="H59" s="13">
        <f t="shared" ref="H59:O59" si="26">H60+H62</f>
        <v>5190</v>
      </c>
      <c r="I59" s="13">
        <f t="shared" si="26"/>
        <v>0</v>
      </c>
      <c r="J59" s="13">
        <f t="shared" si="26"/>
        <v>0</v>
      </c>
      <c r="K59" s="13">
        <f t="shared" si="26"/>
        <v>0</v>
      </c>
      <c r="L59" s="13">
        <f t="shared" si="26"/>
        <v>0</v>
      </c>
      <c r="M59" s="13">
        <f t="shared" si="26"/>
        <v>0</v>
      </c>
      <c r="N59" s="13">
        <f t="shared" si="26"/>
        <v>0</v>
      </c>
      <c r="O59" s="13">
        <f t="shared" si="26"/>
        <v>0</v>
      </c>
    </row>
    <row r="60" spans="1:16" ht="33.75" x14ac:dyDescent="0.25">
      <c r="A60" s="1" t="s">
        <v>75</v>
      </c>
      <c r="B60" s="59">
        <v>850</v>
      </c>
      <c r="C60" s="5" t="s">
        <v>235</v>
      </c>
      <c r="D60" s="8" t="s">
        <v>233</v>
      </c>
      <c r="E60" s="8" t="s">
        <v>317</v>
      </c>
      <c r="F60" s="5"/>
      <c r="G60" s="13">
        <f t="shared" si="22"/>
        <v>5000</v>
      </c>
      <c r="H60" s="16">
        <f>H61</f>
        <v>5000</v>
      </c>
      <c r="I60" s="16">
        <f>I61</f>
        <v>0</v>
      </c>
      <c r="J60" s="13">
        <f t="shared" si="16"/>
        <v>0</v>
      </c>
      <c r="K60" s="16">
        <f>K61</f>
        <v>0</v>
      </c>
      <c r="L60" s="16">
        <f>L61</f>
        <v>0</v>
      </c>
      <c r="M60" s="13">
        <f t="shared" si="18"/>
        <v>0</v>
      </c>
      <c r="N60" s="16">
        <f>N61</f>
        <v>0</v>
      </c>
      <c r="O60" s="16">
        <f>O61</f>
        <v>0</v>
      </c>
    </row>
    <row r="61" spans="1:16" x14ac:dyDescent="0.25">
      <c r="A61" s="1" t="s">
        <v>40</v>
      </c>
      <c r="B61" s="59">
        <v>850</v>
      </c>
      <c r="C61" s="5" t="s">
        <v>235</v>
      </c>
      <c r="D61" s="8" t="s">
        <v>233</v>
      </c>
      <c r="E61" s="8" t="s">
        <v>317</v>
      </c>
      <c r="F61" s="5" t="s">
        <v>289</v>
      </c>
      <c r="G61" s="13">
        <f t="shared" si="22"/>
        <v>5000</v>
      </c>
      <c r="H61" s="16">
        <v>5000</v>
      </c>
      <c r="I61" s="16"/>
      <c r="J61" s="13">
        <f t="shared" si="16"/>
        <v>0</v>
      </c>
      <c r="K61" s="16"/>
      <c r="L61" s="16"/>
      <c r="M61" s="13">
        <f t="shared" si="18"/>
        <v>0</v>
      </c>
      <c r="N61" s="16"/>
      <c r="O61" s="16"/>
    </row>
    <row r="62" spans="1:16" ht="22.5" x14ac:dyDescent="0.25">
      <c r="A62" s="1" t="s">
        <v>77</v>
      </c>
      <c r="B62" s="59">
        <v>850</v>
      </c>
      <c r="C62" s="5" t="s">
        <v>235</v>
      </c>
      <c r="D62" s="8" t="s">
        <v>233</v>
      </c>
      <c r="E62" s="8" t="s">
        <v>319</v>
      </c>
      <c r="F62" s="5"/>
      <c r="G62" s="13">
        <f t="shared" si="22"/>
        <v>190</v>
      </c>
      <c r="H62" s="16">
        <f>H63</f>
        <v>190</v>
      </c>
      <c r="I62" s="16">
        <f>I63</f>
        <v>0</v>
      </c>
      <c r="J62" s="13">
        <f t="shared" si="16"/>
        <v>0</v>
      </c>
      <c r="K62" s="16">
        <f>K63</f>
        <v>0</v>
      </c>
      <c r="L62" s="16">
        <f>L63</f>
        <v>0</v>
      </c>
      <c r="M62" s="13">
        <f t="shared" si="18"/>
        <v>0</v>
      </c>
      <c r="N62" s="16">
        <f>N63</f>
        <v>0</v>
      </c>
      <c r="O62" s="16">
        <f>O63</f>
        <v>0</v>
      </c>
    </row>
    <row r="63" spans="1:16" x14ac:dyDescent="0.25">
      <c r="A63" s="1" t="s">
        <v>40</v>
      </c>
      <c r="B63" s="59">
        <v>850</v>
      </c>
      <c r="C63" s="5" t="s">
        <v>235</v>
      </c>
      <c r="D63" s="8" t="s">
        <v>233</v>
      </c>
      <c r="E63" s="8" t="s">
        <v>319</v>
      </c>
      <c r="F63" s="5" t="s">
        <v>289</v>
      </c>
      <c r="G63" s="13">
        <f t="shared" si="22"/>
        <v>190</v>
      </c>
      <c r="H63" s="16">
        <v>190</v>
      </c>
      <c r="I63" s="16"/>
      <c r="J63" s="13">
        <f t="shared" si="16"/>
        <v>0</v>
      </c>
      <c r="K63" s="16"/>
      <c r="L63" s="16"/>
      <c r="M63" s="13">
        <f t="shared" si="18"/>
        <v>0</v>
      </c>
      <c r="N63" s="16"/>
      <c r="O63" s="16"/>
    </row>
    <row r="64" spans="1:16" ht="33.75" x14ac:dyDescent="0.25">
      <c r="A64" s="1" t="s">
        <v>78</v>
      </c>
      <c r="B64" s="59">
        <v>850</v>
      </c>
      <c r="C64" s="5" t="s">
        <v>235</v>
      </c>
      <c r="D64" s="8" t="s">
        <v>233</v>
      </c>
      <c r="E64" s="8" t="s">
        <v>320</v>
      </c>
      <c r="F64" s="5"/>
      <c r="G64" s="13">
        <f t="shared" si="22"/>
        <v>550</v>
      </c>
      <c r="H64" s="16">
        <f>H65</f>
        <v>550</v>
      </c>
      <c r="I64" s="16">
        <f>I65</f>
        <v>0</v>
      </c>
      <c r="J64" s="13">
        <f t="shared" si="16"/>
        <v>0</v>
      </c>
      <c r="K64" s="16">
        <f>K65</f>
        <v>0</v>
      </c>
      <c r="L64" s="16">
        <f>L65</f>
        <v>0</v>
      </c>
      <c r="M64" s="13">
        <f t="shared" si="18"/>
        <v>0</v>
      </c>
      <c r="N64" s="16">
        <f>N65</f>
        <v>0</v>
      </c>
      <c r="O64" s="16">
        <f>O65</f>
        <v>0</v>
      </c>
    </row>
    <row r="65" spans="1:15" ht="22.5" x14ac:dyDescent="0.25">
      <c r="A65" s="17" t="s">
        <v>79</v>
      </c>
      <c r="B65" s="59">
        <v>850</v>
      </c>
      <c r="C65" s="18" t="s">
        <v>235</v>
      </c>
      <c r="D65" s="19" t="s">
        <v>233</v>
      </c>
      <c r="E65" s="19" t="s">
        <v>321</v>
      </c>
      <c r="F65" s="18"/>
      <c r="G65" s="13">
        <f t="shared" si="22"/>
        <v>550</v>
      </c>
      <c r="H65" s="16">
        <f>H66</f>
        <v>550</v>
      </c>
      <c r="I65" s="16">
        <f>I66</f>
        <v>0</v>
      </c>
      <c r="J65" s="13">
        <f t="shared" si="16"/>
        <v>0</v>
      </c>
      <c r="K65" s="16">
        <f>K66</f>
        <v>0</v>
      </c>
      <c r="L65" s="16">
        <f>L66</f>
        <v>0</v>
      </c>
      <c r="M65" s="13">
        <f t="shared" si="18"/>
        <v>0</v>
      </c>
      <c r="N65" s="16">
        <f>N66</f>
        <v>0</v>
      </c>
      <c r="O65" s="16">
        <f>O66</f>
        <v>0</v>
      </c>
    </row>
    <row r="66" spans="1:15" x14ac:dyDescent="0.25">
      <c r="A66" s="17" t="s">
        <v>40</v>
      </c>
      <c r="B66" s="59">
        <v>850</v>
      </c>
      <c r="C66" s="18" t="s">
        <v>235</v>
      </c>
      <c r="D66" s="19" t="s">
        <v>233</v>
      </c>
      <c r="E66" s="19" t="s">
        <v>321</v>
      </c>
      <c r="F66" s="18" t="s">
        <v>289</v>
      </c>
      <c r="G66" s="13">
        <f t="shared" si="22"/>
        <v>550</v>
      </c>
      <c r="H66" s="16">
        <v>550</v>
      </c>
      <c r="I66" s="16"/>
      <c r="J66" s="13">
        <f t="shared" si="16"/>
        <v>0</v>
      </c>
      <c r="K66" s="16"/>
      <c r="L66" s="16"/>
      <c r="M66" s="13">
        <f t="shared" si="18"/>
        <v>0</v>
      </c>
      <c r="N66" s="16"/>
      <c r="O66" s="16"/>
    </row>
    <row r="67" spans="1:15" x14ac:dyDescent="0.25">
      <c r="A67" s="17" t="s">
        <v>80</v>
      </c>
      <c r="B67" s="58">
        <v>850</v>
      </c>
      <c r="C67" s="18" t="s">
        <v>235</v>
      </c>
      <c r="D67" s="19" t="s">
        <v>239</v>
      </c>
      <c r="E67" s="31"/>
      <c r="F67" s="32"/>
      <c r="G67" s="13">
        <f>G68+G75+G82</f>
        <v>28244.481769999999</v>
      </c>
      <c r="H67" s="13">
        <f t="shared" ref="H67:O67" si="27">H68+H75+H82</f>
        <v>28244.481769999999</v>
      </c>
      <c r="I67" s="13">
        <f t="shared" si="27"/>
        <v>0</v>
      </c>
      <c r="J67" s="13">
        <f t="shared" si="27"/>
        <v>17350</v>
      </c>
      <c r="K67" s="13">
        <f t="shared" si="27"/>
        <v>17350</v>
      </c>
      <c r="L67" s="13">
        <f t="shared" si="27"/>
        <v>0</v>
      </c>
      <c r="M67" s="13">
        <f t="shared" si="27"/>
        <v>17350</v>
      </c>
      <c r="N67" s="13">
        <f t="shared" si="27"/>
        <v>17350</v>
      </c>
      <c r="O67" s="13">
        <f t="shared" si="27"/>
        <v>0</v>
      </c>
    </row>
    <row r="68" spans="1:15" ht="33.75" x14ac:dyDescent="0.25">
      <c r="A68" s="1" t="s">
        <v>81</v>
      </c>
      <c r="B68" s="59">
        <v>850</v>
      </c>
      <c r="C68" s="5" t="s">
        <v>235</v>
      </c>
      <c r="D68" s="8" t="s">
        <v>239</v>
      </c>
      <c r="E68" s="8" t="s">
        <v>322</v>
      </c>
      <c r="F68" s="5"/>
      <c r="G68" s="13">
        <f t="shared" si="22"/>
        <v>6671.3899999999994</v>
      </c>
      <c r="H68" s="16">
        <f>H69</f>
        <v>6671.3899999999994</v>
      </c>
      <c r="I68" s="16">
        <f>I69</f>
        <v>0</v>
      </c>
      <c r="J68" s="13">
        <f t="shared" si="16"/>
        <v>4350</v>
      </c>
      <c r="K68" s="16">
        <f>K69</f>
        <v>4350</v>
      </c>
      <c r="L68" s="16">
        <f>L69</f>
        <v>0</v>
      </c>
      <c r="M68" s="13">
        <f t="shared" si="18"/>
        <v>4350</v>
      </c>
      <c r="N68" s="16">
        <f>N69</f>
        <v>4350</v>
      </c>
      <c r="O68" s="16">
        <f>O69</f>
        <v>0</v>
      </c>
    </row>
    <row r="69" spans="1:15" x14ac:dyDescent="0.25">
      <c r="A69" s="1" t="s">
        <v>17</v>
      </c>
      <c r="B69" s="59">
        <v>850</v>
      </c>
      <c r="C69" s="5" t="s">
        <v>235</v>
      </c>
      <c r="D69" s="8" t="s">
        <v>239</v>
      </c>
      <c r="E69" s="8" t="s">
        <v>323</v>
      </c>
      <c r="F69" s="5"/>
      <c r="G69" s="13">
        <f t="shared" si="22"/>
        <v>6671.3899999999994</v>
      </c>
      <c r="H69" s="16">
        <f>H70</f>
        <v>6671.3899999999994</v>
      </c>
      <c r="I69" s="16">
        <f>I70</f>
        <v>0</v>
      </c>
      <c r="J69" s="13">
        <f t="shared" si="16"/>
        <v>4350</v>
      </c>
      <c r="K69" s="16">
        <f>K70</f>
        <v>4350</v>
      </c>
      <c r="L69" s="16">
        <f>L70</f>
        <v>0</v>
      </c>
      <c r="M69" s="13">
        <f t="shared" si="18"/>
        <v>4350</v>
      </c>
      <c r="N69" s="16">
        <f>N70</f>
        <v>4350</v>
      </c>
      <c r="O69" s="16">
        <f>O70</f>
        <v>0</v>
      </c>
    </row>
    <row r="70" spans="1:15" ht="33.75" x14ac:dyDescent="0.25">
      <c r="A70" s="1" t="s">
        <v>82</v>
      </c>
      <c r="B70" s="59">
        <v>850</v>
      </c>
      <c r="C70" s="5" t="s">
        <v>235</v>
      </c>
      <c r="D70" s="8" t="s">
        <v>239</v>
      </c>
      <c r="E70" s="8" t="s">
        <v>324</v>
      </c>
      <c r="F70" s="5"/>
      <c r="G70" s="13">
        <f t="shared" si="22"/>
        <v>6671.3899999999994</v>
      </c>
      <c r="H70" s="16">
        <f>H71+H73</f>
        <v>6671.3899999999994</v>
      </c>
      <c r="I70" s="16">
        <f>I71+I73</f>
        <v>0</v>
      </c>
      <c r="J70" s="13">
        <f t="shared" si="16"/>
        <v>4350</v>
      </c>
      <c r="K70" s="16">
        <f>K71+K73</f>
        <v>4350</v>
      </c>
      <c r="L70" s="16">
        <f>L71+L73</f>
        <v>0</v>
      </c>
      <c r="M70" s="13">
        <f t="shared" si="18"/>
        <v>4350</v>
      </c>
      <c r="N70" s="16">
        <f>N71+N73</f>
        <v>4350</v>
      </c>
      <c r="O70" s="16">
        <f>O71+O73</f>
        <v>0</v>
      </c>
    </row>
    <row r="71" spans="1:15" ht="22.5" x14ac:dyDescent="0.25">
      <c r="A71" s="1" t="s">
        <v>83</v>
      </c>
      <c r="B71" s="59">
        <v>850</v>
      </c>
      <c r="C71" s="5" t="s">
        <v>235</v>
      </c>
      <c r="D71" s="8" t="s">
        <v>239</v>
      </c>
      <c r="E71" s="8" t="s">
        <v>325</v>
      </c>
      <c r="F71" s="5"/>
      <c r="G71" s="13">
        <f t="shared" si="22"/>
        <v>5671.3899999999994</v>
      </c>
      <c r="H71" s="16">
        <f>H72</f>
        <v>5671.3899999999994</v>
      </c>
      <c r="I71" s="16">
        <f>I72</f>
        <v>0</v>
      </c>
      <c r="J71" s="13">
        <f t="shared" si="16"/>
        <v>2850</v>
      </c>
      <c r="K71" s="16">
        <f>K72</f>
        <v>2850</v>
      </c>
      <c r="L71" s="16">
        <f>L72</f>
        <v>0</v>
      </c>
      <c r="M71" s="13">
        <f t="shared" si="18"/>
        <v>2850</v>
      </c>
      <c r="N71" s="16">
        <f>N72</f>
        <v>2850</v>
      </c>
      <c r="O71" s="16">
        <f>O72</f>
        <v>0</v>
      </c>
    </row>
    <row r="72" spans="1:15" x14ac:dyDescent="0.25">
      <c r="A72" s="1" t="s">
        <v>40</v>
      </c>
      <c r="B72" s="58">
        <v>850</v>
      </c>
      <c r="C72" s="5" t="s">
        <v>235</v>
      </c>
      <c r="D72" s="8" t="s">
        <v>239</v>
      </c>
      <c r="E72" s="8" t="s">
        <v>325</v>
      </c>
      <c r="F72" s="5" t="s">
        <v>289</v>
      </c>
      <c r="G72" s="13">
        <f t="shared" si="22"/>
        <v>5671.3899999999994</v>
      </c>
      <c r="H72" s="16">
        <f>2200+3471.39</f>
        <v>5671.3899999999994</v>
      </c>
      <c r="I72" s="16"/>
      <c r="J72" s="13">
        <f t="shared" si="16"/>
        <v>2850</v>
      </c>
      <c r="K72" s="16">
        <f>2000+850</f>
        <v>2850</v>
      </c>
      <c r="L72" s="16"/>
      <c r="M72" s="13">
        <f t="shared" si="18"/>
        <v>2850</v>
      </c>
      <c r="N72" s="16">
        <f>2000+850</f>
        <v>2850</v>
      </c>
      <c r="O72" s="16"/>
    </row>
    <row r="73" spans="1:15" ht="22.5" x14ac:dyDescent="0.25">
      <c r="A73" s="1" t="s">
        <v>84</v>
      </c>
      <c r="B73" s="59">
        <v>850</v>
      </c>
      <c r="C73" s="5" t="s">
        <v>235</v>
      </c>
      <c r="D73" s="8" t="s">
        <v>239</v>
      </c>
      <c r="E73" s="8" t="s">
        <v>326</v>
      </c>
      <c r="F73" s="5"/>
      <c r="G73" s="13">
        <f>G74</f>
        <v>1000</v>
      </c>
      <c r="H73" s="13">
        <f t="shared" ref="H73:O73" si="28">H74</f>
        <v>1000</v>
      </c>
      <c r="I73" s="13">
        <f t="shared" si="28"/>
        <v>0</v>
      </c>
      <c r="J73" s="13">
        <f t="shared" si="28"/>
        <v>1500</v>
      </c>
      <c r="K73" s="13">
        <f t="shared" si="28"/>
        <v>1500</v>
      </c>
      <c r="L73" s="13">
        <f t="shared" si="28"/>
        <v>0</v>
      </c>
      <c r="M73" s="13">
        <f t="shared" si="28"/>
        <v>1500</v>
      </c>
      <c r="N73" s="13">
        <f t="shared" si="28"/>
        <v>1500</v>
      </c>
      <c r="O73" s="13">
        <f t="shared" si="28"/>
        <v>0</v>
      </c>
    </row>
    <row r="74" spans="1:15" x14ac:dyDescent="0.25">
      <c r="A74" s="1" t="s">
        <v>40</v>
      </c>
      <c r="B74" s="59">
        <v>850</v>
      </c>
      <c r="C74" s="5" t="s">
        <v>235</v>
      </c>
      <c r="D74" s="8" t="s">
        <v>239</v>
      </c>
      <c r="E74" s="8" t="s">
        <v>326</v>
      </c>
      <c r="F74" s="5" t="s">
        <v>289</v>
      </c>
      <c r="G74" s="13">
        <f t="shared" si="22"/>
        <v>1000</v>
      </c>
      <c r="H74" s="16">
        <f>3368.548-2368.548</f>
        <v>1000</v>
      </c>
      <c r="I74" s="16"/>
      <c r="J74" s="13">
        <f t="shared" si="16"/>
        <v>1500</v>
      </c>
      <c r="K74" s="16">
        <v>1500</v>
      </c>
      <c r="L74" s="16"/>
      <c r="M74" s="13">
        <f t="shared" si="18"/>
        <v>1500</v>
      </c>
      <c r="N74" s="16">
        <v>1500</v>
      </c>
      <c r="O74" s="16"/>
    </row>
    <row r="75" spans="1:15" ht="33.75" x14ac:dyDescent="0.25">
      <c r="A75" s="1" t="s">
        <v>85</v>
      </c>
      <c r="B75" s="59">
        <v>850</v>
      </c>
      <c r="C75" s="5" t="s">
        <v>235</v>
      </c>
      <c r="D75" s="8" t="s">
        <v>239</v>
      </c>
      <c r="E75" s="8" t="s">
        <v>327</v>
      </c>
      <c r="F75" s="5"/>
      <c r="G75" s="13">
        <f>G76</f>
        <v>20550</v>
      </c>
      <c r="H75" s="13">
        <f t="shared" ref="H75:O75" si="29">H76</f>
        <v>20550</v>
      </c>
      <c r="I75" s="13">
        <f t="shared" si="29"/>
        <v>0</v>
      </c>
      <c r="J75" s="13">
        <f t="shared" si="29"/>
        <v>13000</v>
      </c>
      <c r="K75" s="13">
        <f t="shared" si="29"/>
        <v>13000</v>
      </c>
      <c r="L75" s="13">
        <f t="shared" si="29"/>
        <v>0</v>
      </c>
      <c r="M75" s="13">
        <f t="shared" si="29"/>
        <v>13000</v>
      </c>
      <c r="N75" s="13">
        <f t="shared" si="29"/>
        <v>13000</v>
      </c>
      <c r="O75" s="13">
        <f t="shared" si="29"/>
        <v>0</v>
      </c>
    </row>
    <row r="76" spans="1:15" x14ac:dyDescent="0.25">
      <c r="A76" s="1" t="s">
        <v>17</v>
      </c>
      <c r="B76" s="59">
        <v>850</v>
      </c>
      <c r="C76" s="5" t="s">
        <v>235</v>
      </c>
      <c r="D76" s="8" t="s">
        <v>239</v>
      </c>
      <c r="E76" s="8" t="s">
        <v>328</v>
      </c>
      <c r="F76" s="5"/>
      <c r="G76" s="13">
        <f t="shared" si="22"/>
        <v>20550</v>
      </c>
      <c r="H76" s="16">
        <f>H77</f>
        <v>20550</v>
      </c>
      <c r="I76" s="16">
        <f>I77</f>
        <v>0</v>
      </c>
      <c r="J76" s="13">
        <f t="shared" si="16"/>
        <v>13000</v>
      </c>
      <c r="K76" s="16">
        <f>K77</f>
        <v>13000</v>
      </c>
      <c r="L76" s="16">
        <f>L77</f>
        <v>0</v>
      </c>
      <c r="M76" s="13">
        <f t="shared" si="18"/>
        <v>13000</v>
      </c>
      <c r="N76" s="16">
        <f>N77</f>
        <v>13000</v>
      </c>
      <c r="O76" s="16">
        <f>O77</f>
        <v>0</v>
      </c>
    </row>
    <row r="77" spans="1:15" ht="22.5" x14ac:dyDescent="0.25">
      <c r="A77" s="1" t="s">
        <v>87</v>
      </c>
      <c r="B77" s="59">
        <v>850</v>
      </c>
      <c r="C77" s="5" t="s">
        <v>235</v>
      </c>
      <c r="D77" s="8" t="s">
        <v>239</v>
      </c>
      <c r="E77" s="8" t="s">
        <v>329</v>
      </c>
      <c r="F77" s="5"/>
      <c r="G77" s="13">
        <f t="shared" si="22"/>
        <v>20550</v>
      </c>
      <c r="H77" s="16">
        <f>H78+H80</f>
        <v>20550</v>
      </c>
      <c r="I77" s="16">
        <f>I78+I80</f>
        <v>0</v>
      </c>
      <c r="J77" s="13">
        <f t="shared" si="16"/>
        <v>13000</v>
      </c>
      <c r="K77" s="16">
        <f>K78+K80</f>
        <v>13000</v>
      </c>
      <c r="L77" s="16">
        <f>L78+L80</f>
        <v>0</v>
      </c>
      <c r="M77" s="13">
        <f t="shared" si="18"/>
        <v>13000</v>
      </c>
      <c r="N77" s="16">
        <f>N78+N80</f>
        <v>13000</v>
      </c>
      <c r="O77" s="16">
        <f>O78+O80</f>
        <v>0</v>
      </c>
    </row>
    <row r="78" spans="1:15" ht="22.5" x14ac:dyDescent="0.25">
      <c r="A78" s="1" t="s">
        <v>88</v>
      </c>
      <c r="B78" s="59">
        <v>850</v>
      </c>
      <c r="C78" s="5" t="s">
        <v>235</v>
      </c>
      <c r="D78" s="8" t="s">
        <v>239</v>
      </c>
      <c r="E78" s="8" t="s">
        <v>330</v>
      </c>
      <c r="F78" s="5"/>
      <c r="G78" s="13">
        <f>G79</f>
        <v>12100</v>
      </c>
      <c r="H78" s="13">
        <f t="shared" ref="H78:O78" si="30">H79</f>
        <v>12100</v>
      </c>
      <c r="I78" s="13">
        <f t="shared" si="30"/>
        <v>0</v>
      </c>
      <c r="J78" s="13">
        <f t="shared" si="30"/>
        <v>8000</v>
      </c>
      <c r="K78" s="13">
        <f t="shared" si="30"/>
        <v>8000</v>
      </c>
      <c r="L78" s="13">
        <f t="shared" si="30"/>
        <v>0</v>
      </c>
      <c r="M78" s="13">
        <f t="shared" si="30"/>
        <v>8000</v>
      </c>
      <c r="N78" s="13">
        <f t="shared" si="30"/>
        <v>8000</v>
      </c>
      <c r="O78" s="13">
        <f t="shared" si="30"/>
        <v>0</v>
      </c>
    </row>
    <row r="79" spans="1:15" x14ac:dyDescent="0.25">
      <c r="A79" s="17" t="s">
        <v>40</v>
      </c>
      <c r="B79" s="59">
        <v>850</v>
      </c>
      <c r="C79" s="18" t="s">
        <v>235</v>
      </c>
      <c r="D79" s="19" t="s">
        <v>239</v>
      </c>
      <c r="E79" s="19" t="s">
        <v>330</v>
      </c>
      <c r="F79" s="18" t="s">
        <v>289</v>
      </c>
      <c r="G79" s="13">
        <f t="shared" si="22"/>
        <v>12100</v>
      </c>
      <c r="H79" s="16">
        <f>5100+7000</f>
        <v>12100</v>
      </c>
      <c r="I79" s="16"/>
      <c r="J79" s="13">
        <f t="shared" si="16"/>
        <v>8000</v>
      </c>
      <c r="K79" s="16">
        <f>4000+4000</f>
        <v>8000</v>
      </c>
      <c r="L79" s="16"/>
      <c r="M79" s="13">
        <f t="shared" si="18"/>
        <v>8000</v>
      </c>
      <c r="N79" s="16">
        <f>4000+4000</f>
        <v>8000</v>
      </c>
      <c r="O79" s="16"/>
    </row>
    <row r="80" spans="1:15" ht="22.5" x14ac:dyDescent="0.25">
      <c r="A80" s="17" t="s">
        <v>89</v>
      </c>
      <c r="B80" s="59">
        <v>850</v>
      </c>
      <c r="C80" s="18" t="s">
        <v>235</v>
      </c>
      <c r="D80" s="19" t="s">
        <v>239</v>
      </c>
      <c r="E80" s="19" t="s">
        <v>331</v>
      </c>
      <c r="F80" s="18"/>
      <c r="G80" s="13">
        <f t="shared" si="22"/>
        <v>8450</v>
      </c>
      <c r="H80" s="16">
        <f>H81</f>
        <v>8450</v>
      </c>
      <c r="I80" s="16">
        <f>I81</f>
        <v>0</v>
      </c>
      <c r="J80" s="13">
        <f t="shared" si="16"/>
        <v>5000</v>
      </c>
      <c r="K80" s="16">
        <f>K81</f>
        <v>5000</v>
      </c>
      <c r="L80" s="16">
        <f>L81</f>
        <v>0</v>
      </c>
      <c r="M80" s="13">
        <f t="shared" si="18"/>
        <v>5000</v>
      </c>
      <c r="N80" s="16">
        <f>N81</f>
        <v>5000</v>
      </c>
      <c r="O80" s="16">
        <f>O81</f>
        <v>0</v>
      </c>
    </row>
    <row r="81" spans="1:15" x14ac:dyDescent="0.25">
      <c r="A81" s="17" t="s">
        <v>40</v>
      </c>
      <c r="B81" s="58">
        <v>850</v>
      </c>
      <c r="C81" s="18" t="s">
        <v>235</v>
      </c>
      <c r="D81" s="19" t="s">
        <v>239</v>
      </c>
      <c r="E81" s="19" t="s">
        <v>331</v>
      </c>
      <c r="F81" s="18" t="s">
        <v>289</v>
      </c>
      <c r="G81" s="13">
        <f t="shared" si="22"/>
        <v>8450</v>
      </c>
      <c r="H81" s="16">
        <f>1850+6600</f>
        <v>8450</v>
      </c>
      <c r="I81" s="16"/>
      <c r="J81" s="13">
        <f t="shared" si="16"/>
        <v>5000</v>
      </c>
      <c r="K81" s="16">
        <f>1000+4000</f>
        <v>5000</v>
      </c>
      <c r="L81" s="16"/>
      <c r="M81" s="13">
        <f t="shared" si="18"/>
        <v>5000</v>
      </c>
      <c r="N81" s="16">
        <f>1000+4000</f>
        <v>5000</v>
      </c>
      <c r="O81" s="16"/>
    </row>
    <row r="82" spans="1:15" ht="22.5" x14ac:dyDescent="0.25">
      <c r="A82" s="17" t="s">
        <v>492</v>
      </c>
      <c r="B82" s="59">
        <v>850</v>
      </c>
      <c r="C82" s="18" t="s">
        <v>235</v>
      </c>
      <c r="D82" s="19" t="s">
        <v>239</v>
      </c>
      <c r="E82" s="19" t="s">
        <v>495</v>
      </c>
      <c r="F82" s="18"/>
      <c r="G82" s="13">
        <f t="shared" si="22"/>
        <v>1023.09177</v>
      </c>
      <c r="H82" s="16">
        <f t="shared" ref="H82:I84" si="31">H83</f>
        <v>1023.09177</v>
      </c>
      <c r="I82" s="16">
        <f t="shared" si="31"/>
        <v>0</v>
      </c>
      <c r="J82" s="13">
        <f t="shared" si="16"/>
        <v>0</v>
      </c>
      <c r="K82" s="16">
        <f t="shared" ref="K82:L84" si="32">K83</f>
        <v>0</v>
      </c>
      <c r="L82" s="16">
        <f t="shared" si="32"/>
        <v>0</v>
      </c>
      <c r="M82" s="13">
        <f t="shared" si="18"/>
        <v>0</v>
      </c>
      <c r="N82" s="16">
        <f t="shared" ref="N82:O84" si="33">N83</f>
        <v>0</v>
      </c>
      <c r="O82" s="16">
        <f t="shared" si="33"/>
        <v>0</v>
      </c>
    </row>
    <row r="83" spans="1:15" x14ac:dyDescent="0.25">
      <c r="A83" s="17" t="s">
        <v>17</v>
      </c>
      <c r="B83" s="59">
        <v>850</v>
      </c>
      <c r="C83" s="18" t="s">
        <v>235</v>
      </c>
      <c r="D83" s="19" t="s">
        <v>239</v>
      </c>
      <c r="E83" s="19" t="s">
        <v>496</v>
      </c>
      <c r="F83" s="18"/>
      <c r="G83" s="13">
        <f t="shared" si="22"/>
        <v>1023.09177</v>
      </c>
      <c r="H83" s="16">
        <f t="shared" si="31"/>
        <v>1023.09177</v>
      </c>
      <c r="I83" s="16">
        <f t="shared" si="31"/>
        <v>0</v>
      </c>
      <c r="J83" s="13">
        <f t="shared" si="16"/>
        <v>0</v>
      </c>
      <c r="K83" s="16">
        <f t="shared" si="32"/>
        <v>0</v>
      </c>
      <c r="L83" s="16">
        <f t="shared" si="32"/>
        <v>0</v>
      </c>
      <c r="M83" s="13">
        <f t="shared" si="18"/>
        <v>0</v>
      </c>
      <c r="N83" s="16">
        <f t="shared" si="33"/>
        <v>0</v>
      </c>
      <c r="O83" s="16">
        <f t="shared" si="33"/>
        <v>0</v>
      </c>
    </row>
    <row r="84" spans="1:15" ht="22.5" x14ac:dyDescent="0.25">
      <c r="A84" s="17" t="s">
        <v>493</v>
      </c>
      <c r="B84" s="59">
        <v>850</v>
      </c>
      <c r="C84" s="18" t="s">
        <v>235</v>
      </c>
      <c r="D84" s="19" t="s">
        <v>239</v>
      </c>
      <c r="E84" s="19" t="s">
        <v>497</v>
      </c>
      <c r="F84" s="18"/>
      <c r="G84" s="13">
        <f t="shared" si="22"/>
        <v>1023.09177</v>
      </c>
      <c r="H84" s="16">
        <f t="shared" si="31"/>
        <v>1023.09177</v>
      </c>
      <c r="I84" s="16">
        <f t="shared" si="31"/>
        <v>0</v>
      </c>
      <c r="J84" s="13">
        <f t="shared" si="16"/>
        <v>0</v>
      </c>
      <c r="K84" s="16">
        <f t="shared" si="32"/>
        <v>0</v>
      </c>
      <c r="L84" s="16">
        <f t="shared" si="32"/>
        <v>0</v>
      </c>
      <c r="M84" s="13">
        <f t="shared" si="18"/>
        <v>0</v>
      </c>
      <c r="N84" s="16">
        <f t="shared" si="33"/>
        <v>0</v>
      </c>
      <c r="O84" s="16">
        <f t="shared" si="33"/>
        <v>0</v>
      </c>
    </row>
    <row r="85" spans="1:15" x14ac:dyDescent="0.25">
      <c r="A85" s="30" t="s">
        <v>494</v>
      </c>
      <c r="B85" s="59">
        <v>850</v>
      </c>
      <c r="C85" s="18" t="s">
        <v>235</v>
      </c>
      <c r="D85" s="19" t="s">
        <v>239</v>
      </c>
      <c r="E85" s="19" t="s">
        <v>498</v>
      </c>
      <c r="F85" s="18"/>
      <c r="G85" s="13">
        <f t="shared" si="22"/>
        <v>1023.09177</v>
      </c>
      <c r="H85" s="16">
        <f>H86</f>
        <v>1023.09177</v>
      </c>
      <c r="I85" s="16">
        <f>I86</f>
        <v>0</v>
      </c>
      <c r="J85" s="13">
        <f t="shared" si="16"/>
        <v>0</v>
      </c>
      <c r="K85" s="16">
        <f>K86</f>
        <v>0</v>
      </c>
      <c r="L85" s="16">
        <f>L86</f>
        <v>0</v>
      </c>
      <c r="M85" s="13">
        <f t="shared" si="18"/>
        <v>0</v>
      </c>
      <c r="N85" s="16">
        <f>N86</f>
        <v>0</v>
      </c>
      <c r="O85" s="16">
        <f>O86</f>
        <v>0</v>
      </c>
    </row>
    <row r="86" spans="1:15" x14ac:dyDescent="0.25">
      <c r="A86" s="17" t="s">
        <v>64</v>
      </c>
      <c r="B86" s="58">
        <v>850</v>
      </c>
      <c r="C86" s="18" t="s">
        <v>235</v>
      </c>
      <c r="D86" s="19" t="s">
        <v>239</v>
      </c>
      <c r="E86" s="19" t="s">
        <v>498</v>
      </c>
      <c r="F86" s="18" t="s">
        <v>289</v>
      </c>
      <c r="G86" s="13">
        <f t="shared" si="22"/>
        <v>1023.09177</v>
      </c>
      <c r="H86" s="16">
        <v>1023.09177</v>
      </c>
      <c r="I86" s="16"/>
      <c r="J86" s="13">
        <f t="shared" si="16"/>
        <v>0</v>
      </c>
      <c r="K86" s="16"/>
      <c r="L86" s="16"/>
      <c r="M86" s="13">
        <f t="shared" si="18"/>
        <v>0</v>
      </c>
      <c r="N86" s="16"/>
      <c r="O86" s="16"/>
    </row>
    <row r="87" spans="1:15" x14ac:dyDescent="0.25">
      <c r="A87" s="17" t="s">
        <v>90</v>
      </c>
      <c r="B87" s="59">
        <v>850</v>
      </c>
      <c r="C87" s="18" t="s">
        <v>235</v>
      </c>
      <c r="D87" s="19" t="s">
        <v>240</v>
      </c>
      <c r="E87" s="31"/>
      <c r="F87" s="32"/>
      <c r="G87" s="13">
        <f>G88</f>
        <v>2600</v>
      </c>
      <c r="H87" s="13">
        <f t="shared" ref="H87:O87" si="34">H88</f>
        <v>2600</v>
      </c>
      <c r="I87" s="13">
        <f t="shared" si="34"/>
        <v>0</v>
      </c>
      <c r="J87" s="13">
        <f t="shared" si="34"/>
        <v>1600</v>
      </c>
      <c r="K87" s="13">
        <f t="shared" si="34"/>
        <v>1600</v>
      </c>
      <c r="L87" s="13">
        <f t="shared" si="34"/>
        <v>0</v>
      </c>
      <c r="M87" s="13">
        <f t="shared" si="34"/>
        <v>1600</v>
      </c>
      <c r="N87" s="13">
        <f t="shared" si="34"/>
        <v>1600</v>
      </c>
      <c r="O87" s="13">
        <f t="shared" si="34"/>
        <v>0</v>
      </c>
    </row>
    <row r="88" spans="1:15" x14ac:dyDescent="0.25">
      <c r="A88" s="1" t="s">
        <v>11</v>
      </c>
      <c r="B88" s="59">
        <v>850</v>
      </c>
      <c r="C88" s="5" t="s">
        <v>235</v>
      </c>
      <c r="D88" s="8" t="s">
        <v>240</v>
      </c>
      <c r="E88" s="8" t="s">
        <v>256</v>
      </c>
      <c r="F88" s="5"/>
      <c r="G88" s="13">
        <f t="shared" ref="G88:G134" si="35">H88+I88</f>
        <v>2600</v>
      </c>
      <c r="H88" s="16">
        <f t="shared" ref="H88:I90" si="36">H89</f>
        <v>2600</v>
      </c>
      <c r="I88" s="16">
        <f t="shared" si="36"/>
        <v>0</v>
      </c>
      <c r="J88" s="13">
        <f t="shared" ref="J88:J134" si="37">K88+L88</f>
        <v>1600</v>
      </c>
      <c r="K88" s="16">
        <f t="shared" ref="K88:L90" si="38">K89</f>
        <v>1600</v>
      </c>
      <c r="L88" s="16">
        <f t="shared" si="38"/>
        <v>0</v>
      </c>
      <c r="M88" s="13">
        <f t="shared" ref="M88:M134" si="39">N88+O88</f>
        <v>1600</v>
      </c>
      <c r="N88" s="16">
        <f t="shared" ref="N88:O90" si="40">N89</f>
        <v>1600</v>
      </c>
      <c r="O88" s="16">
        <f t="shared" si="40"/>
        <v>0</v>
      </c>
    </row>
    <row r="89" spans="1:15" ht="22.5" x14ac:dyDescent="0.25">
      <c r="A89" s="1" t="s">
        <v>12</v>
      </c>
      <c r="B89" s="59">
        <v>850</v>
      </c>
      <c r="C89" s="5" t="s">
        <v>235</v>
      </c>
      <c r="D89" s="8" t="s">
        <v>240</v>
      </c>
      <c r="E89" s="8" t="s">
        <v>257</v>
      </c>
      <c r="F89" s="5"/>
      <c r="G89" s="13">
        <f t="shared" si="35"/>
        <v>2600</v>
      </c>
      <c r="H89" s="16">
        <f t="shared" si="36"/>
        <v>2600</v>
      </c>
      <c r="I89" s="16">
        <f t="shared" si="36"/>
        <v>0</v>
      </c>
      <c r="J89" s="13">
        <f t="shared" si="37"/>
        <v>1600</v>
      </c>
      <c r="K89" s="16">
        <f t="shared" si="38"/>
        <v>1600</v>
      </c>
      <c r="L89" s="16">
        <f t="shared" si="38"/>
        <v>0</v>
      </c>
      <c r="M89" s="13">
        <f t="shared" si="39"/>
        <v>1600</v>
      </c>
      <c r="N89" s="16">
        <f t="shared" si="40"/>
        <v>1600</v>
      </c>
      <c r="O89" s="16">
        <f t="shared" si="40"/>
        <v>0</v>
      </c>
    </row>
    <row r="90" spans="1:15" ht="33.75" x14ac:dyDescent="0.25">
      <c r="A90" s="1" t="s">
        <v>94</v>
      </c>
      <c r="B90" s="59">
        <v>850</v>
      </c>
      <c r="C90" s="5" t="s">
        <v>235</v>
      </c>
      <c r="D90" s="8" t="s">
        <v>240</v>
      </c>
      <c r="E90" s="8" t="s">
        <v>336</v>
      </c>
      <c r="F90" s="5"/>
      <c r="G90" s="13">
        <f t="shared" si="35"/>
        <v>2600</v>
      </c>
      <c r="H90" s="16">
        <f t="shared" si="36"/>
        <v>2600</v>
      </c>
      <c r="I90" s="16">
        <f t="shared" si="36"/>
        <v>0</v>
      </c>
      <c r="J90" s="13">
        <f t="shared" si="37"/>
        <v>1600</v>
      </c>
      <c r="K90" s="16">
        <f t="shared" si="38"/>
        <v>1600</v>
      </c>
      <c r="L90" s="16">
        <f t="shared" si="38"/>
        <v>0</v>
      </c>
      <c r="M90" s="13">
        <f t="shared" si="39"/>
        <v>1600</v>
      </c>
      <c r="N90" s="16">
        <f t="shared" si="40"/>
        <v>1600</v>
      </c>
      <c r="O90" s="16">
        <f t="shared" si="40"/>
        <v>0</v>
      </c>
    </row>
    <row r="91" spans="1:15" x14ac:dyDescent="0.25">
      <c r="A91" s="1" t="s">
        <v>40</v>
      </c>
      <c r="B91" s="59">
        <v>850</v>
      </c>
      <c r="C91" s="5" t="s">
        <v>235</v>
      </c>
      <c r="D91" s="8" t="s">
        <v>240</v>
      </c>
      <c r="E91" s="8" t="s">
        <v>336</v>
      </c>
      <c r="F91" s="5" t="s">
        <v>289</v>
      </c>
      <c r="G91" s="13">
        <f t="shared" si="35"/>
        <v>2600</v>
      </c>
      <c r="H91" s="16">
        <f>2200+400</f>
        <v>2600</v>
      </c>
      <c r="I91" s="16"/>
      <c r="J91" s="13">
        <f t="shared" si="37"/>
        <v>1600</v>
      </c>
      <c r="K91" s="16">
        <f>1200+400</f>
        <v>1600</v>
      </c>
      <c r="L91" s="16"/>
      <c r="M91" s="13">
        <f t="shared" si="39"/>
        <v>1600</v>
      </c>
      <c r="N91" s="16">
        <f>1200+400</f>
        <v>1600</v>
      </c>
      <c r="O91" s="16"/>
    </row>
    <row r="92" spans="1:15" x14ac:dyDescent="0.25">
      <c r="A92" s="17" t="s">
        <v>95</v>
      </c>
      <c r="B92" s="59">
        <v>850</v>
      </c>
      <c r="C92" s="18" t="s">
        <v>236</v>
      </c>
      <c r="D92" s="31"/>
      <c r="E92" s="31"/>
      <c r="F92" s="32"/>
      <c r="G92" s="13">
        <f>G93</f>
        <v>297.01001000000002</v>
      </c>
      <c r="H92" s="13">
        <f t="shared" ref="H92:O92" si="41">H93</f>
        <v>16.89987</v>
      </c>
      <c r="I92" s="13">
        <f t="shared" si="41"/>
        <v>280.11014</v>
      </c>
      <c r="J92" s="13">
        <f t="shared" si="41"/>
        <v>297.01001000000002</v>
      </c>
      <c r="K92" s="13">
        <f t="shared" si="41"/>
        <v>16.89987</v>
      </c>
      <c r="L92" s="13">
        <f t="shared" si="41"/>
        <v>280.11014</v>
      </c>
      <c r="M92" s="13">
        <f t="shared" si="41"/>
        <v>297.01001000000002</v>
      </c>
      <c r="N92" s="13">
        <f t="shared" si="41"/>
        <v>16.89987</v>
      </c>
      <c r="O92" s="13">
        <f t="shared" si="41"/>
        <v>280.11014</v>
      </c>
    </row>
    <row r="93" spans="1:15" ht="22.5" x14ac:dyDescent="0.25">
      <c r="A93" s="17" t="s">
        <v>96</v>
      </c>
      <c r="B93" s="59">
        <v>850</v>
      </c>
      <c r="C93" s="18" t="s">
        <v>236</v>
      </c>
      <c r="D93" s="19" t="s">
        <v>240</v>
      </c>
      <c r="E93" s="31"/>
      <c r="F93" s="32"/>
      <c r="G93" s="13">
        <f t="shared" si="35"/>
        <v>297.01001000000002</v>
      </c>
      <c r="H93" s="16">
        <f t="shared" ref="H93:I97" si="42">H94</f>
        <v>16.89987</v>
      </c>
      <c r="I93" s="16">
        <f t="shared" si="42"/>
        <v>280.11014</v>
      </c>
      <c r="J93" s="13">
        <f t="shared" si="37"/>
        <v>297.01001000000002</v>
      </c>
      <c r="K93" s="16">
        <f t="shared" ref="K93:L97" si="43">K94</f>
        <v>16.89987</v>
      </c>
      <c r="L93" s="16">
        <f t="shared" si="43"/>
        <v>280.11014</v>
      </c>
      <c r="M93" s="13">
        <f t="shared" si="39"/>
        <v>297.01001000000002</v>
      </c>
      <c r="N93" s="16">
        <f t="shared" ref="N93:O97" si="44">N94</f>
        <v>16.89987</v>
      </c>
      <c r="O93" s="16">
        <f t="shared" si="44"/>
        <v>280.11014</v>
      </c>
    </row>
    <row r="94" spans="1:15" ht="22.5" x14ac:dyDescent="0.25">
      <c r="A94" s="17" t="s">
        <v>97</v>
      </c>
      <c r="B94" s="59">
        <v>850</v>
      </c>
      <c r="C94" s="18" t="s">
        <v>236</v>
      </c>
      <c r="D94" s="19" t="s">
        <v>240</v>
      </c>
      <c r="E94" s="19" t="s">
        <v>337</v>
      </c>
      <c r="F94" s="18"/>
      <c r="G94" s="13">
        <f t="shared" si="35"/>
        <v>297.01001000000002</v>
      </c>
      <c r="H94" s="16">
        <f t="shared" si="42"/>
        <v>16.89987</v>
      </c>
      <c r="I94" s="16">
        <f t="shared" si="42"/>
        <v>280.11014</v>
      </c>
      <c r="J94" s="13">
        <f t="shared" si="37"/>
        <v>297.01001000000002</v>
      </c>
      <c r="K94" s="16">
        <f t="shared" si="43"/>
        <v>16.89987</v>
      </c>
      <c r="L94" s="16">
        <f t="shared" si="43"/>
        <v>280.11014</v>
      </c>
      <c r="M94" s="13">
        <f t="shared" si="39"/>
        <v>297.01001000000002</v>
      </c>
      <c r="N94" s="16">
        <f t="shared" si="44"/>
        <v>16.89987</v>
      </c>
      <c r="O94" s="16">
        <f t="shared" si="44"/>
        <v>280.11014</v>
      </c>
    </row>
    <row r="95" spans="1:15" x14ac:dyDescent="0.25">
      <c r="A95" s="1" t="s">
        <v>86</v>
      </c>
      <c r="B95" s="58">
        <v>850</v>
      </c>
      <c r="C95" s="5" t="s">
        <v>236</v>
      </c>
      <c r="D95" s="8" t="s">
        <v>240</v>
      </c>
      <c r="E95" s="8" t="s">
        <v>338</v>
      </c>
      <c r="F95" s="5"/>
      <c r="G95" s="13">
        <f t="shared" si="35"/>
        <v>297.01001000000002</v>
      </c>
      <c r="H95" s="16">
        <f t="shared" si="42"/>
        <v>16.89987</v>
      </c>
      <c r="I95" s="16">
        <f t="shared" si="42"/>
        <v>280.11014</v>
      </c>
      <c r="J95" s="13">
        <f t="shared" si="37"/>
        <v>297.01001000000002</v>
      </c>
      <c r="K95" s="16">
        <f t="shared" si="43"/>
        <v>16.89987</v>
      </c>
      <c r="L95" s="16">
        <f t="shared" si="43"/>
        <v>280.11014</v>
      </c>
      <c r="M95" s="13">
        <f t="shared" si="39"/>
        <v>297.01001000000002</v>
      </c>
      <c r="N95" s="16">
        <f t="shared" si="44"/>
        <v>16.89987</v>
      </c>
      <c r="O95" s="16">
        <f t="shared" si="44"/>
        <v>280.11014</v>
      </c>
    </row>
    <row r="96" spans="1:15" ht="22.5" x14ac:dyDescent="0.25">
      <c r="A96" s="1" t="s">
        <v>98</v>
      </c>
      <c r="B96" s="59">
        <v>850</v>
      </c>
      <c r="C96" s="5" t="s">
        <v>236</v>
      </c>
      <c r="D96" s="8" t="s">
        <v>240</v>
      </c>
      <c r="E96" s="8" t="s">
        <v>339</v>
      </c>
      <c r="F96" s="5"/>
      <c r="G96" s="13">
        <f t="shared" si="35"/>
        <v>297.01001000000002</v>
      </c>
      <c r="H96" s="16">
        <f t="shared" si="42"/>
        <v>16.89987</v>
      </c>
      <c r="I96" s="16">
        <f t="shared" si="42"/>
        <v>280.11014</v>
      </c>
      <c r="J96" s="13">
        <f t="shared" si="37"/>
        <v>297.01001000000002</v>
      </c>
      <c r="K96" s="16">
        <f t="shared" si="43"/>
        <v>16.89987</v>
      </c>
      <c r="L96" s="16">
        <f t="shared" si="43"/>
        <v>280.11014</v>
      </c>
      <c r="M96" s="13">
        <f t="shared" si="39"/>
        <v>297.01001000000002</v>
      </c>
      <c r="N96" s="16">
        <f t="shared" si="44"/>
        <v>16.89987</v>
      </c>
      <c r="O96" s="16">
        <f t="shared" si="44"/>
        <v>280.11014</v>
      </c>
    </row>
    <row r="97" spans="1:16" ht="33.75" x14ac:dyDescent="0.25">
      <c r="A97" s="1" t="s">
        <v>99</v>
      </c>
      <c r="B97" s="59">
        <v>850</v>
      </c>
      <c r="C97" s="5" t="s">
        <v>236</v>
      </c>
      <c r="D97" s="8" t="s">
        <v>240</v>
      </c>
      <c r="E97" s="8" t="s">
        <v>340</v>
      </c>
      <c r="F97" s="5"/>
      <c r="G97" s="13">
        <f t="shared" si="35"/>
        <v>297.01001000000002</v>
      </c>
      <c r="H97" s="16">
        <f t="shared" si="42"/>
        <v>16.89987</v>
      </c>
      <c r="I97" s="16">
        <f t="shared" si="42"/>
        <v>280.11014</v>
      </c>
      <c r="J97" s="13">
        <f t="shared" si="37"/>
        <v>297.01001000000002</v>
      </c>
      <c r="K97" s="16">
        <f t="shared" si="43"/>
        <v>16.89987</v>
      </c>
      <c r="L97" s="16">
        <f t="shared" si="43"/>
        <v>280.11014</v>
      </c>
      <c r="M97" s="13">
        <f t="shared" si="39"/>
        <v>297.01001000000002</v>
      </c>
      <c r="N97" s="16">
        <f t="shared" si="44"/>
        <v>16.89987</v>
      </c>
      <c r="O97" s="16">
        <f t="shared" si="44"/>
        <v>280.11014</v>
      </c>
    </row>
    <row r="98" spans="1:16" ht="22.5" x14ac:dyDescent="0.25">
      <c r="A98" s="1" t="s">
        <v>8</v>
      </c>
      <c r="B98" s="59">
        <v>850</v>
      </c>
      <c r="C98" s="5" t="s">
        <v>236</v>
      </c>
      <c r="D98" s="8" t="s">
        <v>240</v>
      </c>
      <c r="E98" s="8" t="s">
        <v>340</v>
      </c>
      <c r="F98" s="5" t="s">
        <v>253</v>
      </c>
      <c r="G98" s="13">
        <f t="shared" si="35"/>
        <v>297.01001000000002</v>
      </c>
      <c r="H98" s="16">
        <v>16.89987</v>
      </c>
      <c r="I98" s="16">
        <v>280.11014</v>
      </c>
      <c r="J98" s="13">
        <f t="shared" si="37"/>
        <v>297.01001000000002</v>
      </c>
      <c r="K98" s="16">
        <v>16.89987</v>
      </c>
      <c r="L98" s="16">
        <v>280.11014</v>
      </c>
      <c r="M98" s="13">
        <f t="shared" si="39"/>
        <v>297.01001000000002</v>
      </c>
      <c r="N98" s="16">
        <v>16.89987</v>
      </c>
      <c r="O98" s="16">
        <v>280.11014</v>
      </c>
    </row>
    <row r="99" spans="1:16" x14ac:dyDescent="0.25">
      <c r="A99" s="1" t="s">
        <v>182</v>
      </c>
      <c r="B99" s="59">
        <v>850</v>
      </c>
      <c r="C99" s="5" t="s">
        <v>245</v>
      </c>
      <c r="D99" s="9"/>
      <c r="E99" s="9"/>
      <c r="F99" s="7"/>
      <c r="G99" s="13">
        <f>G101</f>
        <v>25095.795539999999</v>
      </c>
      <c r="H99" s="13">
        <f t="shared" ref="H99:O99" si="45">H100</f>
        <v>1030.0954200000001</v>
      </c>
      <c r="I99" s="13">
        <f t="shared" si="45"/>
        <v>20916.071800000002</v>
      </c>
      <c r="J99" s="13">
        <f>J101</f>
        <v>4522.7274600000001</v>
      </c>
      <c r="K99" s="13">
        <f t="shared" si="45"/>
        <v>1000</v>
      </c>
      <c r="L99" s="13">
        <f t="shared" si="45"/>
        <v>0</v>
      </c>
      <c r="M99" s="13">
        <f>M101</f>
        <v>4844.24802</v>
      </c>
      <c r="N99" s="13" t="e">
        <f t="shared" si="45"/>
        <v>#REF!</v>
      </c>
      <c r="O99" s="13" t="e">
        <f t="shared" si="45"/>
        <v>#REF!</v>
      </c>
      <c r="P99" s="20"/>
    </row>
    <row r="100" spans="1:16" x14ac:dyDescent="0.25">
      <c r="A100" s="1" t="s">
        <v>183</v>
      </c>
      <c r="B100" s="58">
        <v>850</v>
      </c>
      <c r="C100" s="5" t="s">
        <v>245</v>
      </c>
      <c r="D100" s="8" t="s">
        <v>233</v>
      </c>
      <c r="E100" s="9"/>
      <c r="F100" s="7"/>
      <c r="G100" s="13">
        <f>G101</f>
        <v>25095.795539999999</v>
      </c>
      <c r="H100" s="13">
        <f t="shared" ref="H100:O100" si="46">H101</f>
        <v>1030.0954200000001</v>
      </c>
      <c r="I100" s="13">
        <f t="shared" si="46"/>
        <v>20916.071800000002</v>
      </c>
      <c r="J100" s="13">
        <f>J101</f>
        <v>4522.7274600000001</v>
      </c>
      <c r="K100" s="13">
        <f t="shared" si="46"/>
        <v>1000</v>
      </c>
      <c r="L100" s="13">
        <f t="shared" si="46"/>
        <v>0</v>
      </c>
      <c r="M100" s="13">
        <f>M101</f>
        <v>4844.24802</v>
      </c>
      <c r="N100" s="13" t="e">
        <f t="shared" si="46"/>
        <v>#REF!</v>
      </c>
      <c r="O100" s="13" t="e">
        <f t="shared" si="46"/>
        <v>#REF!</v>
      </c>
    </row>
    <row r="101" spans="1:16" ht="22.5" x14ac:dyDescent="0.25">
      <c r="A101" s="1" t="s">
        <v>142</v>
      </c>
      <c r="B101" s="59">
        <v>850</v>
      </c>
      <c r="C101" s="5" t="s">
        <v>245</v>
      </c>
      <c r="D101" s="8" t="s">
        <v>233</v>
      </c>
      <c r="E101" s="8" t="s">
        <v>388</v>
      </c>
      <c r="F101" s="5"/>
      <c r="G101" s="13">
        <f>G102+G108</f>
        <v>25095.795539999999</v>
      </c>
      <c r="H101" s="16">
        <f>H102+H313</f>
        <v>1030.0954200000001</v>
      </c>
      <c r="I101" s="16">
        <f>I102+I313</f>
        <v>20916.071800000002</v>
      </c>
      <c r="J101" s="13">
        <f>J102+J108</f>
        <v>4522.7274600000001</v>
      </c>
      <c r="K101" s="16">
        <f>K102+K313</f>
        <v>1000</v>
      </c>
      <c r="L101" s="16">
        <f>L102+L313</f>
        <v>0</v>
      </c>
      <c r="M101" s="13">
        <f>M102+M108</f>
        <v>4844.24802</v>
      </c>
      <c r="N101" s="16" t="e">
        <f>N102+N313</f>
        <v>#REF!</v>
      </c>
      <c r="O101" s="16" t="e">
        <f>O102+O313</f>
        <v>#REF!</v>
      </c>
    </row>
    <row r="102" spans="1:16" x14ac:dyDescent="0.25">
      <c r="A102" s="1" t="s">
        <v>86</v>
      </c>
      <c r="B102" s="59">
        <v>850</v>
      </c>
      <c r="C102" s="5" t="s">
        <v>245</v>
      </c>
      <c r="D102" s="8" t="s">
        <v>233</v>
      </c>
      <c r="E102" s="8" t="s">
        <v>389</v>
      </c>
      <c r="F102" s="5"/>
      <c r="G102" s="13">
        <f>G103</f>
        <v>20916.071800000002</v>
      </c>
      <c r="H102" s="13">
        <f t="shared" ref="H102:O102" si="47">H103</f>
        <v>0</v>
      </c>
      <c r="I102" s="13">
        <f t="shared" si="47"/>
        <v>20916.071800000002</v>
      </c>
      <c r="J102" s="13">
        <f t="shared" si="47"/>
        <v>0</v>
      </c>
      <c r="K102" s="13">
        <f t="shared" si="47"/>
        <v>0</v>
      </c>
      <c r="L102" s="13">
        <f t="shared" si="47"/>
        <v>0</v>
      </c>
      <c r="M102" s="13">
        <f t="shared" si="47"/>
        <v>0</v>
      </c>
      <c r="N102" s="13">
        <f t="shared" si="47"/>
        <v>0</v>
      </c>
      <c r="O102" s="13">
        <f t="shared" si="47"/>
        <v>0</v>
      </c>
    </row>
    <row r="103" spans="1:16" ht="22.5" x14ac:dyDescent="0.25">
      <c r="A103" s="1" t="s">
        <v>143</v>
      </c>
      <c r="B103" s="59">
        <v>850</v>
      </c>
      <c r="C103" s="5" t="s">
        <v>245</v>
      </c>
      <c r="D103" s="8" t="s">
        <v>233</v>
      </c>
      <c r="E103" s="8" t="s">
        <v>390</v>
      </c>
      <c r="F103" s="5"/>
      <c r="G103" s="13">
        <f>G104+G106</f>
        <v>20916.071800000002</v>
      </c>
      <c r="H103" s="13">
        <f t="shared" ref="H103:O103" si="48">H105+H107</f>
        <v>0</v>
      </c>
      <c r="I103" s="13">
        <f t="shared" si="48"/>
        <v>20916.071800000002</v>
      </c>
      <c r="J103" s="13">
        <f t="shared" si="48"/>
        <v>0</v>
      </c>
      <c r="K103" s="13">
        <f t="shared" si="48"/>
        <v>0</v>
      </c>
      <c r="L103" s="13">
        <f t="shared" si="48"/>
        <v>0</v>
      </c>
      <c r="M103" s="13">
        <f t="shared" si="48"/>
        <v>0</v>
      </c>
      <c r="N103" s="13">
        <f t="shared" si="48"/>
        <v>0</v>
      </c>
      <c r="O103" s="13">
        <f t="shared" si="48"/>
        <v>0</v>
      </c>
    </row>
    <row r="104" spans="1:16" ht="78.75" x14ac:dyDescent="0.25">
      <c r="A104" s="24" t="s">
        <v>506</v>
      </c>
      <c r="B104" s="59">
        <v>850</v>
      </c>
      <c r="C104" s="5" t="s">
        <v>245</v>
      </c>
      <c r="D104" s="8" t="s">
        <v>233</v>
      </c>
      <c r="E104" s="8" t="s">
        <v>501</v>
      </c>
      <c r="F104" s="5"/>
      <c r="G104" s="13">
        <f t="shared" si="35"/>
        <v>2808.5518000000002</v>
      </c>
      <c r="H104" s="16">
        <f>H105</f>
        <v>0</v>
      </c>
      <c r="I104" s="16">
        <f>I105</f>
        <v>2808.5518000000002</v>
      </c>
      <c r="J104" s="13">
        <f t="shared" si="37"/>
        <v>0</v>
      </c>
      <c r="K104" s="16">
        <f>K105</f>
        <v>0</v>
      </c>
      <c r="L104" s="16">
        <f>L105</f>
        <v>0</v>
      </c>
      <c r="M104" s="13">
        <f t="shared" si="39"/>
        <v>0</v>
      </c>
      <c r="N104" s="16">
        <f>N105</f>
        <v>0</v>
      </c>
      <c r="O104" s="16">
        <f>O105</f>
        <v>0</v>
      </c>
    </row>
    <row r="105" spans="1:16" x14ac:dyDescent="0.25">
      <c r="A105" s="1" t="s">
        <v>40</v>
      </c>
      <c r="B105" s="59">
        <v>850</v>
      </c>
      <c r="C105" s="5" t="s">
        <v>245</v>
      </c>
      <c r="D105" s="8" t="s">
        <v>233</v>
      </c>
      <c r="E105" s="8" t="s">
        <v>501</v>
      </c>
      <c r="F105" s="5" t="s">
        <v>289</v>
      </c>
      <c r="G105" s="13">
        <f t="shared" si="35"/>
        <v>2808.5518000000002</v>
      </c>
      <c r="H105" s="16"/>
      <c r="I105" s="16">
        <v>2808.5518000000002</v>
      </c>
      <c r="J105" s="13">
        <f t="shared" si="37"/>
        <v>0</v>
      </c>
      <c r="K105" s="16"/>
      <c r="L105" s="16"/>
      <c r="M105" s="13">
        <f t="shared" si="39"/>
        <v>0</v>
      </c>
      <c r="N105" s="16"/>
      <c r="O105" s="16"/>
    </row>
    <row r="106" spans="1:16" ht="33.75" x14ac:dyDescent="0.25">
      <c r="A106" s="28" t="s">
        <v>512</v>
      </c>
      <c r="B106" s="59">
        <v>850</v>
      </c>
      <c r="C106" s="5" t="s">
        <v>245</v>
      </c>
      <c r="D106" s="8" t="s">
        <v>233</v>
      </c>
      <c r="E106" s="8" t="s">
        <v>505</v>
      </c>
      <c r="F106" s="5"/>
      <c r="G106" s="13">
        <f t="shared" si="35"/>
        <v>18107.52</v>
      </c>
      <c r="H106" s="16">
        <f>H107</f>
        <v>0</v>
      </c>
      <c r="I106" s="16">
        <f>I107</f>
        <v>18107.52</v>
      </c>
      <c r="J106" s="13">
        <f t="shared" si="37"/>
        <v>0</v>
      </c>
      <c r="K106" s="16">
        <f>K107</f>
        <v>0</v>
      </c>
      <c r="L106" s="16">
        <f>L107</f>
        <v>0</v>
      </c>
      <c r="M106" s="13">
        <f t="shared" si="39"/>
        <v>0</v>
      </c>
      <c r="N106" s="16">
        <f>N107</f>
        <v>0</v>
      </c>
      <c r="O106" s="16">
        <f>O107</f>
        <v>0</v>
      </c>
    </row>
    <row r="107" spans="1:16" x14ac:dyDescent="0.25">
      <c r="A107" s="1" t="s">
        <v>40</v>
      </c>
      <c r="B107" s="59">
        <v>850</v>
      </c>
      <c r="C107" s="5" t="s">
        <v>245</v>
      </c>
      <c r="D107" s="8" t="s">
        <v>233</v>
      </c>
      <c r="E107" s="8" t="s">
        <v>505</v>
      </c>
      <c r="F107" s="5" t="s">
        <v>289</v>
      </c>
      <c r="G107" s="13">
        <f t="shared" si="35"/>
        <v>18107.52</v>
      </c>
      <c r="H107" s="16"/>
      <c r="I107" s="16">
        <v>18107.52</v>
      </c>
      <c r="J107" s="13">
        <f t="shared" si="37"/>
        <v>0</v>
      </c>
      <c r="K107" s="16"/>
      <c r="L107" s="16"/>
      <c r="M107" s="13">
        <f t="shared" si="39"/>
        <v>0</v>
      </c>
      <c r="N107" s="16"/>
      <c r="O107" s="16"/>
    </row>
    <row r="108" spans="1:16" ht="22.5" x14ac:dyDescent="0.25">
      <c r="A108" s="24" t="s">
        <v>184</v>
      </c>
      <c r="B108" s="59">
        <v>850</v>
      </c>
      <c r="C108" s="25" t="s">
        <v>245</v>
      </c>
      <c r="D108" s="26" t="s">
        <v>233</v>
      </c>
      <c r="E108" s="26" t="s">
        <v>434</v>
      </c>
      <c r="F108" s="25"/>
      <c r="G108" s="13">
        <f t="shared" si="35"/>
        <v>4179.7237399999995</v>
      </c>
      <c r="H108" s="16">
        <f>H109</f>
        <v>0</v>
      </c>
      <c r="I108" s="16">
        <f>I109</f>
        <v>4179.7237399999995</v>
      </c>
      <c r="J108" s="13">
        <f t="shared" si="37"/>
        <v>4522.7274600000001</v>
      </c>
      <c r="K108" s="16">
        <f>K109</f>
        <v>0</v>
      </c>
      <c r="L108" s="16">
        <f>L109</f>
        <v>4522.7274600000001</v>
      </c>
      <c r="M108" s="13">
        <f t="shared" si="39"/>
        <v>4844.24802</v>
      </c>
      <c r="N108" s="16">
        <f>N109</f>
        <v>0</v>
      </c>
      <c r="O108" s="16">
        <f>O109</f>
        <v>4844.24802</v>
      </c>
    </row>
    <row r="109" spans="1:16" ht="45" x14ac:dyDescent="0.25">
      <c r="A109" s="24" t="s">
        <v>185</v>
      </c>
      <c r="B109" s="58">
        <v>850</v>
      </c>
      <c r="C109" s="25" t="s">
        <v>245</v>
      </c>
      <c r="D109" s="26" t="s">
        <v>233</v>
      </c>
      <c r="E109" s="26" t="s">
        <v>435</v>
      </c>
      <c r="F109" s="25"/>
      <c r="G109" s="13">
        <f t="shared" si="35"/>
        <v>4179.7237399999995</v>
      </c>
      <c r="H109" s="16">
        <f>H110</f>
        <v>0</v>
      </c>
      <c r="I109" s="16">
        <f>I110</f>
        <v>4179.7237399999995</v>
      </c>
      <c r="J109" s="13">
        <f t="shared" si="37"/>
        <v>4522.7274600000001</v>
      </c>
      <c r="K109" s="16">
        <f>K110</f>
        <v>0</v>
      </c>
      <c r="L109" s="16">
        <f>L110</f>
        <v>4522.7274600000001</v>
      </c>
      <c r="M109" s="13">
        <f t="shared" si="39"/>
        <v>4844.24802</v>
      </c>
      <c r="N109" s="16">
        <f>N110</f>
        <v>0</v>
      </c>
      <c r="O109" s="16">
        <f>O110</f>
        <v>4844.24802</v>
      </c>
    </row>
    <row r="110" spans="1:16" x14ac:dyDescent="0.25">
      <c r="A110" s="24" t="s">
        <v>40</v>
      </c>
      <c r="B110" s="59">
        <v>850</v>
      </c>
      <c r="C110" s="25" t="s">
        <v>245</v>
      </c>
      <c r="D110" s="26" t="s">
        <v>233</v>
      </c>
      <c r="E110" s="26" t="s">
        <v>435</v>
      </c>
      <c r="F110" s="25" t="s">
        <v>289</v>
      </c>
      <c r="G110" s="13">
        <f t="shared" si="35"/>
        <v>4179.7237399999995</v>
      </c>
      <c r="H110" s="16"/>
      <c r="I110" s="16">
        <f>2581.24624+236.81167+1361.66583</f>
        <v>4179.7237399999995</v>
      </c>
      <c r="J110" s="13">
        <f t="shared" si="37"/>
        <v>4522.7274600000001</v>
      </c>
      <c r="K110" s="16"/>
      <c r="L110" s="16">
        <f>2793.07253+256.24532+1473.40961</f>
        <v>4522.7274600000001</v>
      </c>
      <c r="M110" s="13">
        <f t="shared" si="39"/>
        <v>4844.24802</v>
      </c>
      <c r="N110" s="16"/>
      <c r="O110" s="16">
        <f>2991.63144+274.4616+1578.15498</f>
        <v>4844.24802</v>
      </c>
    </row>
    <row r="111" spans="1:16" x14ac:dyDescent="0.25">
      <c r="A111" s="1" t="s">
        <v>221</v>
      </c>
      <c r="B111" s="59">
        <v>850</v>
      </c>
      <c r="C111" s="5" t="s">
        <v>238</v>
      </c>
      <c r="D111" s="9"/>
      <c r="E111" s="9"/>
      <c r="F111" s="7"/>
      <c r="G111" s="13">
        <f t="shared" si="35"/>
        <v>6510</v>
      </c>
      <c r="H111" s="16">
        <f>H117</f>
        <v>6510</v>
      </c>
      <c r="I111" s="16">
        <f>I117</f>
        <v>0</v>
      </c>
      <c r="J111" s="13">
        <f t="shared" si="37"/>
        <v>8110</v>
      </c>
      <c r="K111" s="16">
        <f>K117</f>
        <v>8110</v>
      </c>
      <c r="L111" s="16">
        <f>L117</f>
        <v>0</v>
      </c>
      <c r="M111" s="13">
        <f t="shared" si="39"/>
        <v>8150</v>
      </c>
      <c r="N111" s="16">
        <f>N117</f>
        <v>8150</v>
      </c>
      <c r="O111" s="16">
        <f>O117</f>
        <v>0</v>
      </c>
    </row>
    <row r="112" spans="1:16" ht="22.5" x14ac:dyDescent="0.25">
      <c r="A112" s="1" t="s">
        <v>222</v>
      </c>
      <c r="B112" s="59">
        <v>850</v>
      </c>
      <c r="C112" s="5" t="s">
        <v>238</v>
      </c>
      <c r="D112" s="8" t="s">
        <v>233</v>
      </c>
      <c r="E112" s="9"/>
      <c r="F112" s="7"/>
      <c r="G112" s="13">
        <f t="shared" si="35"/>
        <v>6510</v>
      </c>
      <c r="H112" s="16">
        <f>H117</f>
        <v>6510</v>
      </c>
      <c r="I112" s="16">
        <f>I117</f>
        <v>0</v>
      </c>
      <c r="J112" s="13">
        <f t="shared" si="37"/>
        <v>8110</v>
      </c>
      <c r="K112" s="16">
        <f>K117</f>
        <v>8110</v>
      </c>
      <c r="L112" s="16">
        <f>L117</f>
        <v>0</v>
      </c>
      <c r="M112" s="13">
        <f t="shared" si="39"/>
        <v>8150</v>
      </c>
      <c r="N112" s="16">
        <f>N117</f>
        <v>8150</v>
      </c>
      <c r="O112" s="16">
        <f>O117</f>
        <v>0</v>
      </c>
    </row>
    <row r="113" spans="1:15" ht="22.5" x14ac:dyDescent="0.25">
      <c r="A113" s="1" t="s">
        <v>16</v>
      </c>
      <c r="B113" s="59">
        <v>850</v>
      </c>
      <c r="C113" s="5" t="s">
        <v>238</v>
      </c>
      <c r="D113" s="8" t="s">
        <v>233</v>
      </c>
      <c r="E113" s="8" t="s">
        <v>259</v>
      </c>
      <c r="F113" s="5"/>
      <c r="G113" s="13">
        <f t="shared" si="35"/>
        <v>6510</v>
      </c>
      <c r="H113" s="16">
        <f>H117</f>
        <v>6510</v>
      </c>
      <c r="I113" s="16">
        <f>I117</f>
        <v>0</v>
      </c>
      <c r="J113" s="13">
        <f t="shared" si="37"/>
        <v>8110</v>
      </c>
      <c r="K113" s="16">
        <f>K117</f>
        <v>8110</v>
      </c>
      <c r="L113" s="16">
        <f>L117</f>
        <v>0</v>
      </c>
      <c r="M113" s="13">
        <f t="shared" si="39"/>
        <v>8150</v>
      </c>
      <c r="N113" s="16">
        <f>N117</f>
        <v>8150</v>
      </c>
      <c r="O113" s="16">
        <f>O117</f>
        <v>0</v>
      </c>
    </row>
    <row r="114" spans="1:15" x14ac:dyDescent="0.25">
      <c r="A114" s="1" t="s">
        <v>17</v>
      </c>
      <c r="B114" s="58">
        <v>850</v>
      </c>
      <c r="C114" s="5" t="s">
        <v>238</v>
      </c>
      <c r="D114" s="8" t="s">
        <v>233</v>
      </c>
      <c r="E114" s="8" t="s">
        <v>260</v>
      </c>
      <c r="F114" s="5"/>
      <c r="G114" s="13">
        <f t="shared" si="35"/>
        <v>6510</v>
      </c>
      <c r="H114" s="16">
        <f>H117</f>
        <v>6510</v>
      </c>
      <c r="I114" s="16">
        <f>I117</f>
        <v>0</v>
      </c>
      <c r="J114" s="13">
        <f t="shared" si="37"/>
        <v>8110</v>
      </c>
      <c r="K114" s="16">
        <f>K117</f>
        <v>8110</v>
      </c>
      <c r="L114" s="16">
        <f>L117</f>
        <v>0</v>
      </c>
      <c r="M114" s="13">
        <f t="shared" si="39"/>
        <v>8150</v>
      </c>
      <c r="N114" s="16">
        <f>N117</f>
        <v>8150</v>
      </c>
      <c r="O114" s="16">
        <f>O117</f>
        <v>0</v>
      </c>
    </row>
    <row r="115" spans="1:15" ht="22.5" x14ac:dyDescent="0.25">
      <c r="A115" s="1" t="s">
        <v>223</v>
      </c>
      <c r="B115" s="59">
        <v>850</v>
      </c>
      <c r="C115" s="5" t="s">
        <v>238</v>
      </c>
      <c r="D115" s="8" t="s">
        <v>233</v>
      </c>
      <c r="E115" s="8" t="s">
        <v>473</v>
      </c>
      <c r="F115" s="5"/>
      <c r="G115" s="13">
        <f t="shared" si="35"/>
        <v>6510</v>
      </c>
      <c r="H115" s="16">
        <f>H117</f>
        <v>6510</v>
      </c>
      <c r="I115" s="16">
        <f>I117</f>
        <v>0</v>
      </c>
      <c r="J115" s="13">
        <f t="shared" si="37"/>
        <v>8110</v>
      </c>
      <c r="K115" s="16">
        <f>K117</f>
        <v>8110</v>
      </c>
      <c r="L115" s="16">
        <f>L117</f>
        <v>0</v>
      </c>
      <c r="M115" s="13">
        <f t="shared" si="39"/>
        <v>8150</v>
      </c>
      <c r="N115" s="16">
        <f>N117</f>
        <v>8150</v>
      </c>
      <c r="O115" s="16">
        <f>O117</f>
        <v>0</v>
      </c>
    </row>
    <row r="116" spans="1:15" ht="22.5" x14ac:dyDescent="0.25">
      <c r="A116" s="1" t="s">
        <v>224</v>
      </c>
      <c r="B116" s="59">
        <v>850</v>
      </c>
      <c r="C116" s="5" t="s">
        <v>238</v>
      </c>
      <c r="D116" s="8" t="s">
        <v>233</v>
      </c>
      <c r="E116" s="8" t="s">
        <v>474</v>
      </c>
      <c r="F116" s="5"/>
      <c r="G116" s="13">
        <f t="shared" si="35"/>
        <v>6510</v>
      </c>
      <c r="H116" s="16">
        <f>H117</f>
        <v>6510</v>
      </c>
      <c r="I116" s="16">
        <f>I117</f>
        <v>0</v>
      </c>
      <c r="J116" s="13">
        <f t="shared" si="37"/>
        <v>8110</v>
      </c>
      <c r="K116" s="16">
        <f>K117</f>
        <v>8110</v>
      </c>
      <c r="L116" s="16">
        <f>L117</f>
        <v>0</v>
      </c>
      <c r="M116" s="13">
        <f t="shared" si="39"/>
        <v>8150</v>
      </c>
      <c r="N116" s="16">
        <f>N117</f>
        <v>8150</v>
      </c>
      <c r="O116" s="16">
        <f>O117</f>
        <v>0</v>
      </c>
    </row>
    <row r="117" spans="1:15" x14ac:dyDescent="0.25">
      <c r="A117" s="1" t="s">
        <v>225</v>
      </c>
      <c r="B117" s="59">
        <v>850</v>
      </c>
      <c r="C117" s="5" t="s">
        <v>238</v>
      </c>
      <c r="D117" s="8" t="s">
        <v>233</v>
      </c>
      <c r="E117" s="8" t="s">
        <v>474</v>
      </c>
      <c r="F117" s="5" t="s">
        <v>475</v>
      </c>
      <c r="G117" s="13">
        <f t="shared" si="35"/>
        <v>6510</v>
      </c>
      <c r="H117" s="16">
        <f>4110+2400</f>
        <v>6510</v>
      </c>
      <c r="I117" s="16"/>
      <c r="J117" s="13">
        <f t="shared" si="37"/>
        <v>8110</v>
      </c>
      <c r="K117" s="16">
        <f>3310+2400+2400</f>
        <v>8110</v>
      </c>
      <c r="L117" s="16"/>
      <c r="M117" s="13">
        <f t="shared" si="39"/>
        <v>8150</v>
      </c>
      <c r="N117" s="16">
        <f>2150+2000+2000+2000</f>
        <v>8150</v>
      </c>
      <c r="O117" s="16"/>
    </row>
    <row r="118" spans="1:15" ht="22.5" x14ac:dyDescent="0.25">
      <c r="A118" s="1" t="s">
        <v>226</v>
      </c>
      <c r="B118" s="59">
        <v>850</v>
      </c>
      <c r="C118" s="5" t="s">
        <v>243</v>
      </c>
      <c r="D118" s="9"/>
      <c r="E118" s="9"/>
      <c r="F118" s="7"/>
      <c r="G118" s="13">
        <f t="shared" si="35"/>
        <v>50422.017</v>
      </c>
      <c r="H118" s="16">
        <f>H119+H129</f>
        <v>41100</v>
      </c>
      <c r="I118" s="16">
        <f>I119+I129</f>
        <v>9322.0169999999998</v>
      </c>
      <c r="J118" s="13">
        <f t="shared" si="37"/>
        <v>33994.830999999998</v>
      </c>
      <c r="K118" s="16">
        <f>K119+K129</f>
        <v>24300</v>
      </c>
      <c r="L118" s="16">
        <f>L119+L129</f>
        <v>9694.8310000000001</v>
      </c>
      <c r="M118" s="13">
        <f t="shared" si="39"/>
        <v>34682.79</v>
      </c>
      <c r="N118" s="16">
        <f>N119+N129</f>
        <v>24600</v>
      </c>
      <c r="O118" s="16">
        <f>O119+O129</f>
        <v>10082.790000000001</v>
      </c>
    </row>
    <row r="119" spans="1:15" ht="33.75" x14ac:dyDescent="0.25">
      <c r="A119" s="1" t="s">
        <v>227</v>
      </c>
      <c r="B119" s="59">
        <v>850</v>
      </c>
      <c r="C119" s="5" t="s">
        <v>243</v>
      </c>
      <c r="D119" s="8" t="s">
        <v>233</v>
      </c>
      <c r="E119" s="9"/>
      <c r="F119" s="7"/>
      <c r="G119" s="13">
        <f t="shared" si="35"/>
        <v>15322.017</v>
      </c>
      <c r="H119" s="16">
        <f>H120+H125</f>
        <v>6000</v>
      </c>
      <c r="I119" s="16">
        <f>I120+I125</f>
        <v>9322.0169999999998</v>
      </c>
      <c r="J119" s="13">
        <f t="shared" si="37"/>
        <v>15994.831</v>
      </c>
      <c r="K119" s="16">
        <f>K120+K125</f>
        <v>6300</v>
      </c>
      <c r="L119" s="16">
        <f>L120+L125</f>
        <v>9694.8310000000001</v>
      </c>
      <c r="M119" s="13">
        <f t="shared" si="39"/>
        <v>16682.79</v>
      </c>
      <c r="N119" s="16">
        <f>N120+N125</f>
        <v>6600</v>
      </c>
      <c r="O119" s="16">
        <f>O120+O125</f>
        <v>10082.790000000001</v>
      </c>
    </row>
    <row r="120" spans="1:15" ht="22.5" x14ac:dyDescent="0.25">
      <c r="A120" s="1" t="s">
        <v>16</v>
      </c>
      <c r="B120" s="59">
        <v>850</v>
      </c>
      <c r="C120" s="5" t="s">
        <v>243</v>
      </c>
      <c r="D120" s="8" t="s">
        <v>233</v>
      </c>
      <c r="E120" s="8" t="s">
        <v>259</v>
      </c>
      <c r="F120" s="5"/>
      <c r="G120" s="13">
        <f t="shared" si="35"/>
        <v>6000</v>
      </c>
      <c r="H120" s="16">
        <f>H123</f>
        <v>6000</v>
      </c>
      <c r="I120" s="16">
        <f>I123</f>
        <v>0</v>
      </c>
      <c r="J120" s="13">
        <f t="shared" si="37"/>
        <v>6300</v>
      </c>
      <c r="K120" s="16">
        <f>K123</f>
        <v>6300</v>
      </c>
      <c r="L120" s="16">
        <f>L123</f>
        <v>0</v>
      </c>
      <c r="M120" s="13">
        <f t="shared" si="39"/>
        <v>6600</v>
      </c>
      <c r="N120" s="16">
        <f>N123</f>
        <v>6600</v>
      </c>
      <c r="O120" s="16">
        <f>O123</f>
        <v>0</v>
      </c>
    </row>
    <row r="121" spans="1:15" x14ac:dyDescent="0.25">
      <c r="A121" s="1" t="s">
        <v>17</v>
      </c>
      <c r="B121" s="59">
        <v>850</v>
      </c>
      <c r="C121" s="5" t="s">
        <v>243</v>
      </c>
      <c r="D121" s="8" t="s">
        <v>233</v>
      </c>
      <c r="E121" s="8" t="s">
        <v>260</v>
      </c>
      <c r="F121" s="5"/>
      <c r="G121" s="13">
        <f t="shared" si="35"/>
        <v>6000</v>
      </c>
      <c r="H121" s="16">
        <f>H123</f>
        <v>6000</v>
      </c>
      <c r="I121" s="16">
        <f>I123</f>
        <v>0</v>
      </c>
      <c r="J121" s="13">
        <f t="shared" si="37"/>
        <v>6300</v>
      </c>
      <c r="K121" s="16">
        <f>K123</f>
        <v>6300</v>
      </c>
      <c r="L121" s="16">
        <f>L123</f>
        <v>0</v>
      </c>
      <c r="M121" s="13">
        <f t="shared" si="39"/>
        <v>6600</v>
      </c>
      <c r="N121" s="16">
        <f>N123</f>
        <v>6600</v>
      </c>
      <c r="O121" s="16">
        <f>O123</f>
        <v>0</v>
      </c>
    </row>
    <row r="122" spans="1:15" ht="33.75" x14ac:dyDescent="0.25">
      <c r="A122" s="1" t="s">
        <v>228</v>
      </c>
      <c r="B122" s="59">
        <v>850</v>
      </c>
      <c r="C122" s="5" t="s">
        <v>243</v>
      </c>
      <c r="D122" s="8" t="s">
        <v>233</v>
      </c>
      <c r="E122" s="8" t="s">
        <v>476</v>
      </c>
      <c r="F122" s="5"/>
      <c r="G122" s="13">
        <f t="shared" si="35"/>
        <v>6000</v>
      </c>
      <c r="H122" s="16">
        <f>H123</f>
        <v>6000</v>
      </c>
      <c r="I122" s="16">
        <f>I123</f>
        <v>0</v>
      </c>
      <c r="J122" s="13">
        <f t="shared" si="37"/>
        <v>6300</v>
      </c>
      <c r="K122" s="16">
        <f>K123</f>
        <v>6300</v>
      </c>
      <c r="L122" s="16">
        <f>L123</f>
        <v>0</v>
      </c>
      <c r="M122" s="13">
        <f t="shared" si="39"/>
        <v>6600</v>
      </c>
      <c r="N122" s="16">
        <f>N123</f>
        <v>6600</v>
      </c>
      <c r="O122" s="16">
        <f>O123</f>
        <v>0</v>
      </c>
    </row>
    <row r="123" spans="1:15" ht="22.5" x14ac:dyDescent="0.25">
      <c r="A123" s="1" t="s">
        <v>229</v>
      </c>
      <c r="B123" s="58">
        <v>850</v>
      </c>
      <c r="C123" s="5" t="s">
        <v>243</v>
      </c>
      <c r="D123" s="8" t="s">
        <v>233</v>
      </c>
      <c r="E123" s="8" t="s">
        <v>477</v>
      </c>
      <c r="F123" s="5"/>
      <c r="G123" s="13">
        <f t="shared" si="35"/>
        <v>6000</v>
      </c>
      <c r="H123" s="16">
        <f>H124</f>
        <v>6000</v>
      </c>
      <c r="I123" s="16">
        <f>I124</f>
        <v>0</v>
      </c>
      <c r="J123" s="13">
        <f t="shared" si="37"/>
        <v>6300</v>
      </c>
      <c r="K123" s="16">
        <f>K124</f>
        <v>6300</v>
      </c>
      <c r="L123" s="16">
        <f>L124</f>
        <v>0</v>
      </c>
      <c r="M123" s="13">
        <f t="shared" si="39"/>
        <v>6600</v>
      </c>
      <c r="N123" s="16">
        <f>N124</f>
        <v>6600</v>
      </c>
      <c r="O123" s="16">
        <f>O124</f>
        <v>0</v>
      </c>
    </row>
    <row r="124" spans="1:15" x14ac:dyDescent="0.25">
      <c r="A124" s="1" t="s">
        <v>230</v>
      </c>
      <c r="B124" s="59">
        <v>850</v>
      </c>
      <c r="C124" s="5" t="s">
        <v>243</v>
      </c>
      <c r="D124" s="8" t="s">
        <v>233</v>
      </c>
      <c r="E124" s="8" t="s">
        <v>477</v>
      </c>
      <c r="F124" s="5" t="s">
        <v>478</v>
      </c>
      <c r="G124" s="13">
        <f t="shared" si="35"/>
        <v>6000</v>
      </c>
      <c r="H124" s="16">
        <v>6000</v>
      </c>
      <c r="I124" s="16"/>
      <c r="J124" s="13">
        <f t="shared" si="37"/>
        <v>6300</v>
      </c>
      <c r="K124" s="16">
        <v>6300</v>
      </c>
      <c r="L124" s="16"/>
      <c r="M124" s="13">
        <f t="shared" si="39"/>
        <v>6600</v>
      </c>
      <c r="N124" s="16">
        <v>6600</v>
      </c>
      <c r="O124" s="16"/>
    </row>
    <row r="125" spans="1:15" x14ac:dyDescent="0.25">
      <c r="A125" s="1" t="s">
        <v>11</v>
      </c>
      <c r="B125" s="59">
        <v>850</v>
      </c>
      <c r="C125" s="5" t="s">
        <v>243</v>
      </c>
      <c r="D125" s="8" t="s">
        <v>233</v>
      </c>
      <c r="E125" s="8" t="s">
        <v>256</v>
      </c>
      <c r="F125" s="5"/>
      <c r="G125" s="13">
        <f t="shared" si="35"/>
        <v>9322.0169999999998</v>
      </c>
      <c r="H125" s="16">
        <f t="shared" ref="H125:I127" si="49">H126</f>
        <v>0</v>
      </c>
      <c r="I125" s="16">
        <f t="shared" si="49"/>
        <v>9322.0169999999998</v>
      </c>
      <c r="J125" s="13">
        <f t="shared" si="37"/>
        <v>9694.8310000000001</v>
      </c>
      <c r="K125" s="16">
        <f t="shared" ref="K125:L127" si="50">K126</f>
        <v>0</v>
      </c>
      <c r="L125" s="16">
        <f t="shared" si="50"/>
        <v>9694.8310000000001</v>
      </c>
      <c r="M125" s="13">
        <f t="shared" si="39"/>
        <v>10082.790000000001</v>
      </c>
      <c r="N125" s="16">
        <f t="shared" ref="N125:O127" si="51">N126</f>
        <v>0</v>
      </c>
      <c r="O125" s="16">
        <f t="shared" si="51"/>
        <v>10082.790000000001</v>
      </c>
    </row>
    <row r="126" spans="1:15" ht="22.5" x14ac:dyDescent="0.25">
      <c r="A126" s="1" t="s">
        <v>12</v>
      </c>
      <c r="B126" s="59">
        <v>850</v>
      </c>
      <c r="C126" s="5" t="s">
        <v>243</v>
      </c>
      <c r="D126" s="8" t="s">
        <v>233</v>
      </c>
      <c r="E126" s="8" t="s">
        <v>257</v>
      </c>
      <c r="F126" s="5"/>
      <c r="G126" s="13">
        <f t="shared" si="35"/>
        <v>9322.0169999999998</v>
      </c>
      <c r="H126" s="16">
        <f t="shared" si="49"/>
        <v>0</v>
      </c>
      <c r="I126" s="16">
        <f t="shared" si="49"/>
        <v>9322.0169999999998</v>
      </c>
      <c r="J126" s="13">
        <f t="shared" si="37"/>
        <v>9694.8310000000001</v>
      </c>
      <c r="K126" s="16">
        <f t="shared" si="50"/>
        <v>0</v>
      </c>
      <c r="L126" s="16">
        <f t="shared" si="50"/>
        <v>9694.8310000000001</v>
      </c>
      <c r="M126" s="13">
        <f t="shared" si="39"/>
        <v>10082.790000000001</v>
      </c>
      <c r="N126" s="16">
        <f t="shared" si="51"/>
        <v>0</v>
      </c>
      <c r="O126" s="16">
        <f t="shared" si="51"/>
        <v>10082.790000000001</v>
      </c>
    </row>
    <row r="127" spans="1:15" ht="56.25" x14ac:dyDescent="0.25">
      <c r="A127" s="1" t="s">
        <v>19</v>
      </c>
      <c r="B127" s="59">
        <v>850</v>
      </c>
      <c r="C127" s="5" t="s">
        <v>243</v>
      </c>
      <c r="D127" s="8" t="s">
        <v>233</v>
      </c>
      <c r="E127" s="8" t="s">
        <v>264</v>
      </c>
      <c r="F127" s="5"/>
      <c r="G127" s="13">
        <f t="shared" si="35"/>
        <v>9322.0169999999998</v>
      </c>
      <c r="H127" s="16">
        <f t="shared" si="49"/>
        <v>0</v>
      </c>
      <c r="I127" s="16">
        <f t="shared" si="49"/>
        <v>9322.0169999999998</v>
      </c>
      <c r="J127" s="13">
        <f t="shared" si="37"/>
        <v>9694.8310000000001</v>
      </c>
      <c r="K127" s="16">
        <f t="shared" si="50"/>
        <v>0</v>
      </c>
      <c r="L127" s="16">
        <f t="shared" si="50"/>
        <v>9694.8310000000001</v>
      </c>
      <c r="M127" s="13">
        <f t="shared" si="39"/>
        <v>10082.790000000001</v>
      </c>
      <c r="N127" s="16">
        <f t="shared" si="51"/>
        <v>0</v>
      </c>
      <c r="O127" s="16">
        <f t="shared" si="51"/>
        <v>10082.790000000001</v>
      </c>
    </row>
    <row r="128" spans="1:15" x14ac:dyDescent="0.25">
      <c r="A128" s="1" t="s">
        <v>230</v>
      </c>
      <c r="B128" s="58">
        <v>850</v>
      </c>
      <c r="C128" s="5" t="s">
        <v>243</v>
      </c>
      <c r="D128" s="8" t="s">
        <v>233</v>
      </c>
      <c r="E128" s="8" t="s">
        <v>264</v>
      </c>
      <c r="F128" s="5" t="s">
        <v>478</v>
      </c>
      <c r="G128" s="13">
        <f t="shared" si="35"/>
        <v>9322.0169999999998</v>
      </c>
      <c r="H128" s="16"/>
      <c r="I128" s="16">
        <v>9322.0169999999998</v>
      </c>
      <c r="J128" s="13">
        <f t="shared" si="37"/>
        <v>9694.8310000000001</v>
      </c>
      <c r="K128" s="16"/>
      <c r="L128" s="16">
        <v>9694.8310000000001</v>
      </c>
      <c r="M128" s="13">
        <f t="shared" si="39"/>
        <v>10082.790000000001</v>
      </c>
      <c r="N128" s="16"/>
      <c r="O128" s="16">
        <v>10082.790000000001</v>
      </c>
    </row>
    <row r="129" spans="1:22" x14ac:dyDescent="0.25">
      <c r="A129" s="1" t="s">
        <v>231</v>
      </c>
      <c r="B129" s="59">
        <v>850</v>
      </c>
      <c r="C129" s="5" t="s">
        <v>243</v>
      </c>
      <c r="D129" s="8" t="s">
        <v>240</v>
      </c>
      <c r="E129" s="9"/>
      <c r="F129" s="7"/>
      <c r="G129" s="13">
        <f t="shared" si="35"/>
        <v>35100</v>
      </c>
      <c r="H129" s="16">
        <f>H130</f>
        <v>35100</v>
      </c>
      <c r="I129" s="16">
        <f>I130</f>
        <v>0</v>
      </c>
      <c r="J129" s="13">
        <f t="shared" si="37"/>
        <v>18000</v>
      </c>
      <c r="K129" s="16">
        <f>K130</f>
        <v>18000</v>
      </c>
      <c r="L129" s="16">
        <f>L130</f>
        <v>0</v>
      </c>
      <c r="M129" s="13">
        <f t="shared" si="39"/>
        <v>18000</v>
      </c>
      <c r="N129" s="16">
        <f>N130</f>
        <v>18000</v>
      </c>
      <c r="O129" s="16">
        <f>O130</f>
        <v>0</v>
      </c>
    </row>
    <row r="130" spans="1:22" ht="22.5" x14ac:dyDescent="0.25">
      <c r="A130" s="1" t="s">
        <v>16</v>
      </c>
      <c r="B130" s="59">
        <v>850</v>
      </c>
      <c r="C130" s="5" t="s">
        <v>243</v>
      </c>
      <c r="D130" s="8" t="s">
        <v>240</v>
      </c>
      <c r="E130" s="8" t="s">
        <v>259</v>
      </c>
      <c r="F130" s="5"/>
      <c r="G130" s="13">
        <f t="shared" si="35"/>
        <v>35100</v>
      </c>
      <c r="H130" s="16">
        <f>H133</f>
        <v>35100</v>
      </c>
      <c r="I130" s="16">
        <f>I133</f>
        <v>0</v>
      </c>
      <c r="J130" s="13">
        <f t="shared" si="37"/>
        <v>18000</v>
      </c>
      <c r="K130" s="16">
        <f>K133</f>
        <v>18000</v>
      </c>
      <c r="L130" s="16">
        <f>L133</f>
        <v>0</v>
      </c>
      <c r="M130" s="13">
        <f t="shared" si="39"/>
        <v>18000</v>
      </c>
      <c r="N130" s="16">
        <f>N133</f>
        <v>18000</v>
      </c>
      <c r="O130" s="16">
        <f>O133</f>
        <v>0</v>
      </c>
    </row>
    <row r="131" spans="1:22" x14ac:dyDescent="0.25">
      <c r="A131" s="1" t="s">
        <v>17</v>
      </c>
      <c r="B131" s="59">
        <v>850</v>
      </c>
      <c r="C131" s="5" t="s">
        <v>243</v>
      </c>
      <c r="D131" s="8" t="s">
        <v>240</v>
      </c>
      <c r="E131" s="8" t="s">
        <v>260</v>
      </c>
      <c r="F131" s="5"/>
      <c r="G131" s="13">
        <f t="shared" si="35"/>
        <v>35100</v>
      </c>
      <c r="H131" s="16">
        <f>H133</f>
        <v>35100</v>
      </c>
      <c r="I131" s="16">
        <f>I133</f>
        <v>0</v>
      </c>
      <c r="J131" s="13">
        <f t="shared" si="37"/>
        <v>18000</v>
      </c>
      <c r="K131" s="16">
        <f>K133</f>
        <v>18000</v>
      </c>
      <c r="L131" s="16">
        <f>L133</f>
        <v>0</v>
      </c>
      <c r="M131" s="13">
        <f t="shared" si="39"/>
        <v>18000</v>
      </c>
      <c r="N131" s="16">
        <f>N133</f>
        <v>18000</v>
      </c>
      <c r="O131" s="16">
        <f>O133</f>
        <v>0</v>
      </c>
    </row>
    <row r="132" spans="1:22" ht="33.75" x14ac:dyDescent="0.25">
      <c r="A132" s="1" t="s">
        <v>228</v>
      </c>
      <c r="B132" s="59">
        <v>850</v>
      </c>
      <c r="C132" s="5" t="s">
        <v>243</v>
      </c>
      <c r="D132" s="8" t="s">
        <v>240</v>
      </c>
      <c r="E132" s="8" t="s">
        <v>476</v>
      </c>
      <c r="F132" s="5"/>
      <c r="G132" s="13">
        <f t="shared" si="35"/>
        <v>35100</v>
      </c>
      <c r="H132" s="16">
        <f>H133</f>
        <v>35100</v>
      </c>
      <c r="I132" s="16">
        <f>I133</f>
        <v>0</v>
      </c>
      <c r="J132" s="13">
        <f t="shared" si="37"/>
        <v>18000</v>
      </c>
      <c r="K132" s="16">
        <f>K133</f>
        <v>18000</v>
      </c>
      <c r="L132" s="16">
        <f>L133</f>
        <v>0</v>
      </c>
      <c r="M132" s="13">
        <f t="shared" si="39"/>
        <v>18000</v>
      </c>
      <c r="N132" s="16">
        <f>N133</f>
        <v>18000</v>
      </c>
      <c r="O132" s="16">
        <f>O133</f>
        <v>0</v>
      </c>
    </row>
    <row r="133" spans="1:22" ht="33.75" x14ac:dyDescent="0.25">
      <c r="A133" s="17" t="s">
        <v>232</v>
      </c>
      <c r="B133" s="60">
        <v>850</v>
      </c>
      <c r="C133" s="18" t="s">
        <v>243</v>
      </c>
      <c r="D133" s="19" t="s">
        <v>240</v>
      </c>
      <c r="E133" s="19" t="s">
        <v>479</v>
      </c>
      <c r="F133" s="18"/>
      <c r="G133" s="33">
        <f t="shared" si="35"/>
        <v>35100</v>
      </c>
      <c r="H133" s="33">
        <f>H134</f>
        <v>35100</v>
      </c>
      <c r="I133" s="33">
        <f>I134</f>
        <v>0</v>
      </c>
      <c r="J133" s="33">
        <f t="shared" si="37"/>
        <v>18000</v>
      </c>
      <c r="K133" s="33">
        <f>K134</f>
        <v>18000</v>
      </c>
      <c r="L133" s="33">
        <f>L134</f>
        <v>0</v>
      </c>
      <c r="M133" s="33">
        <f t="shared" si="39"/>
        <v>18000</v>
      </c>
      <c r="N133" s="33">
        <f>N134</f>
        <v>18000</v>
      </c>
      <c r="O133" s="33">
        <f>O134</f>
        <v>0</v>
      </c>
    </row>
    <row r="134" spans="1:22" x14ac:dyDescent="0.25">
      <c r="A134" s="42" t="s">
        <v>40</v>
      </c>
      <c r="B134" s="61">
        <v>850</v>
      </c>
      <c r="C134" s="43" t="s">
        <v>243</v>
      </c>
      <c r="D134" s="44" t="s">
        <v>240</v>
      </c>
      <c r="E134" s="44" t="s">
        <v>479</v>
      </c>
      <c r="F134" s="43" t="s">
        <v>289</v>
      </c>
      <c r="G134" s="45">
        <f t="shared" si="35"/>
        <v>35100</v>
      </c>
      <c r="H134" s="45">
        <v>35100</v>
      </c>
      <c r="I134" s="45"/>
      <c r="J134" s="45">
        <f t="shared" si="37"/>
        <v>18000</v>
      </c>
      <c r="K134" s="45">
        <v>18000</v>
      </c>
      <c r="L134" s="45"/>
      <c r="M134" s="45">
        <f t="shared" si="39"/>
        <v>18000</v>
      </c>
      <c r="N134" s="45">
        <v>18000</v>
      </c>
      <c r="O134" s="45"/>
    </row>
    <row r="135" spans="1:22" ht="18.75" customHeight="1" x14ac:dyDescent="0.25">
      <c r="A135" s="46" t="s">
        <v>516</v>
      </c>
      <c r="B135" s="62">
        <v>851</v>
      </c>
      <c r="C135" s="18"/>
      <c r="D135" s="18"/>
      <c r="E135" s="18"/>
      <c r="F135" s="18"/>
      <c r="G135" s="47">
        <f t="shared" ref="G135:O135" si="52">G136+G207+G226+G245+G264+G271+G280+G287</f>
        <v>138676.73037999999</v>
      </c>
      <c r="H135" s="47">
        <f t="shared" si="52"/>
        <v>115218.73913</v>
      </c>
      <c r="I135" s="47">
        <f t="shared" si="52"/>
        <v>3797.3829500000002</v>
      </c>
      <c r="J135" s="47">
        <f t="shared" si="52"/>
        <v>103486.32494999999</v>
      </c>
      <c r="K135" s="47">
        <f t="shared" si="52"/>
        <v>83548.519349999988</v>
      </c>
      <c r="L135" s="47">
        <f t="shared" si="52"/>
        <v>36759.55788</v>
      </c>
      <c r="M135" s="47">
        <f t="shared" si="52"/>
        <v>88909.524669999999</v>
      </c>
      <c r="N135" s="33" t="e">
        <f t="shared" si="52"/>
        <v>#REF!</v>
      </c>
      <c r="O135" s="33" t="e">
        <f t="shared" si="52"/>
        <v>#REF!</v>
      </c>
      <c r="P135" s="20"/>
      <c r="Q135" s="20"/>
      <c r="R135" s="20"/>
      <c r="S135" s="20"/>
      <c r="T135" s="20"/>
      <c r="U135" s="20"/>
      <c r="V135" s="20"/>
    </row>
    <row r="136" spans="1:22" x14ac:dyDescent="0.25">
      <c r="A136" s="2" t="s">
        <v>0</v>
      </c>
      <c r="B136" s="58">
        <v>851</v>
      </c>
      <c r="C136" s="4" t="s">
        <v>233</v>
      </c>
      <c r="D136" s="6"/>
      <c r="E136" s="6"/>
      <c r="F136" s="7"/>
      <c r="G136" s="13">
        <f>G137+G150+G155+G160</f>
        <v>91016.936010000005</v>
      </c>
      <c r="H136" s="13">
        <f t="shared" ref="H136:O136" si="53">H137+H150+H155+H160</f>
        <v>89405.4</v>
      </c>
      <c r="I136" s="13">
        <f t="shared" si="53"/>
        <v>1611.5360100000003</v>
      </c>
      <c r="J136" s="13">
        <f t="shared" si="53"/>
        <v>67722.418749999997</v>
      </c>
      <c r="K136" s="13">
        <f t="shared" si="53"/>
        <v>65965.7</v>
      </c>
      <c r="L136" s="13">
        <f t="shared" si="53"/>
        <v>1756.7187499999998</v>
      </c>
      <c r="M136" s="13">
        <f t="shared" si="53"/>
        <v>68567.788819999987</v>
      </c>
      <c r="N136" s="13">
        <f t="shared" si="53"/>
        <v>66837.272679999995</v>
      </c>
      <c r="O136" s="13">
        <f t="shared" si="53"/>
        <v>1730.5161399999997</v>
      </c>
    </row>
    <row r="137" spans="1:22" ht="33.75" x14ac:dyDescent="0.25">
      <c r="A137" s="1" t="s">
        <v>1</v>
      </c>
      <c r="B137" s="59">
        <v>851</v>
      </c>
      <c r="C137" s="5" t="s">
        <v>233</v>
      </c>
      <c r="D137" s="8" t="s">
        <v>234</v>
      </c>
      <c r="E137" s="9"/>
      <c r="F137" s="7"/>
      <c r="G137" s="13">
        <f>G138</f>
        <v>56517.1</v>
      </c>
      <c r="H137" s="13">
        <f t="shared" ref="H137:O137" si="54">H138</f>
        <v>56517.1</v>
      </c>
      <c r="I137" s="13">
        <f t="shared" si="54"/>
        <v>0</v>
      </c>
      <c r="J137" s="13">
        <f t="shared" si="54"/>
        <v>36825.399999999994</v>
      </c>
      <c r="K137" s="13">
        <f t="shared" si="54"/>
        <v>36825.399999999994</v>
      </c>
      <c r="L137" s="13">
        <f t="shared" si="54"/>
        <v>0</v>
      </c>
      <c r="M137" s="13">
        <f t="shared" si="54"/>
        <v>36825.399999999994</v>
      </c>
      <c r="N137" s="13">
        <f t="shared" si="54"/>
        <v>36825.399999999994</v>
      </c>
      <c r="O137" s="13">
        <f t="shared" si="54"/>
        <v>0</v>
      </c>
    </row>
    <row r="138" spans="1:22" x14ac:dyDescent="0.25">
      <c r="A138" s="1" t="s">
        <v>2</v>
      </c>
      <c r="B138" s="59">
        <v>851</v>
      </c>
      <c r="C138" s="5" t="s">
        <v>233</v>
      </c>
      <c r="D138" s="8" t="s">
        <v>234</v>
      </c>
      <c r="E138" s="8" t="s">
        <v>246</v>
      </c>
      <c r="F138" s="5"/>
      <c r="G138" s="13">
        <f>G139+G142</f>
        <v>56517.1</v>
      </c>
      <c r="H138" s="13">
        <f t="shared" ref="H138:O138" si="55">H139+H142</f>
        <v>56517.1</v>
      </c>
      <c r="I138" s="13">
        <f t="shared" si="55"/>
        <v>0</v>
      </c>
      <c r="J138" s="13">
        <f t="shared" si="55"/>
        <v>36825.399999999994</v>
      </c>
      <c r="K138" s="13">
        <f t="shared" si="55"/>
        <v>36825.399999999994</v>
      </c>
      <c r="L138" s="13">
        <f t="shared" si="55"/>
        <v>0</v>
      </c>
      <c r="M138" s="13">
        <f t="shared" si="55"/>
        <v>36825.399999999994</v>
      </c>
      <c r="N138" s="13">
        <f t="shared" si="55"/>
        <v>36825.399999999994</v>
      </c>
      <c r="O138" s="13">
        <f t="shared" si="55"/>
        <v>0</v>
      </c>
    </row>
    <row r="139" spans="1:22" ht="33.75" x14ac:dyDescent="0.25">
      <c r="A139" s="1" t="s">
        <v>3</v>
      </c>
      <c r="B139" s="59">
        <v>851</v>
      </c>
      <c r="C139" s="5" t="s">
        <v>233</v>
      </c>
      <c r="D139" s="8" t="s">
        <v>234</v>
      </c>
      <c r="E139" s="8" t="s">
        <v>247</v>
      </c>
      <c r="F139" s="5"/>
      <c r="G139" s="13">
        <f t="shared" ref="G139:G181" si="56">H139+I139</f>
        <v>3829.2000000000003</v>
      </c>
      <c r="H139" s="16">
        <f>H140</f>
        <v>3829.2000000000003</v>
      </c>
      <c r="I139" s="16">
        <f>I140</f>
        <v>0</v>
      </c>
      <c r="J139" s="13">
        <f t="shared" ref="J139:J181" si="57">K139+L139</f>
        <v>2999.6000000000004</v>
      </c>
      <c r="K139" s="16">
        <f>K140</f>
        <v>2999.6000000000004</v>
      </c>
      <c r="L139" s="16">
        <f>L140</f>
        <v>0</v>
      </c>
      <c r="M139" s="13">
        <f t="shared" ref="M139:M181" si="58">N139+O139</f>
        <v>2999.6000000000004</v>
      </c>
      <c r="N139" s="16">
        <f>N140</f>
        <v>2999.6000000000004</v>
      </c>
      <c r="O139" s="16">
        <f>O140</f>
        <v>0</v>
      </c>
    </row>
    <row r="140" spans="1:22" ht="22.5" x14ac:dyDescent="0.25">
      <c r="A140" s="1" t="s">
        <v>4</v>
      </c>
      <c r="B140" s="59">
        <v>851</v>
      </c>
      <c r="C140" s="5" t="s">
        <v>233</v>
      </c>
      <c r="D140" s="8" t="s">
        <v>234</v>
      </c>
      <c r="E140" s="8" t="s">
        <v>248</v>
      </c>
      <c r="F140" s="5"/>
      <c r="G140" s="13">
        <f t="shared" si="56"/>
        <v>3829.2000000000003</v>
      </c>
      <c r="H140" s="16">
        <f>H141</f>
        <v>3829.2000000000003</v>
      </c>
      <c r="I140" s="16">
        <f>I141</f>
        <v>0</v>
      </c>
      <c r="J140" s="13">
        <f t="shared" si="57"/>
        <v>2999.6000000000004</v>
      </c>
      <c r="K140" s="16">
        <f>K141</f>
        <v>2999.6000000000004</v>
      </c>
      <c r="L140" s="16">
        <f>L141</f>
        <v>0</v>
      </c>
      <c r="M140" s="13">
        <f t="shared" si="58"/>
        <v>2999.6000000000004</v>
      </c>
      <c r="N140" s="16">
        <f>N141</f>
        <v>2999.6000000000004</v>
      </c>
      <c r="O140" s="16">
        <f>O141</f>
        <v>0</v>
      </c>
    </row>
    <row r="141" spans="1:22" ht="22.5" x14ac:dyDescent="0.25">
      <c r="A141" s="1" t="s">
        <v>5</v>
      </c>
      <c r="B141" s="59">
        <v>851</v>
      </c>
      <c r="C141" s="5" t="s">
        <v>233</v>
      </c>
      <c r="D141" s="8" t="s">
        <v>234</v>
      </c>
      <c r="E141" s="8" t="s">
        <v>248</v>
      </c>
      <c r="F141" s="5" t="s">
        <v>249</v>
      </c>
      <c r="G141" s="13">
        <f t="shared" si="56"/>
        <v>3829.2000000000003</v>
      </c>
      <c r="H141" s="16">
        <f>3071.9+927.7-170.4</f>
        <v>3829.2000000000003</v>
      </c>
      <c r="I141" s="16"/>
      <c r="J141" s="13">
        <f t="shared" si="57"/>
        <v>2999.6000000000004</v>
      </c>
      <c r="K141" s="16">
        <f>3071.9+927.7-1000</f>
        <v>2999.6000000000004</v>
      </c>
      <c r="L141" s="16"/>
      <c r="M141" s="13">
        <f t="shared" si="58"/>
        <v>2999.6000000000004</v>
      </c>
      <c r="N141" s="16">
        <f>3071.9+927.7-1000</f>
        <v>2999.6000000000004</v>
      </c>
      <c r="O141" s="16"/>
    </row>
    <row r="142" spans="1:22" x14ac:dyDescent="0.25">
      <c r="A142" s="1" t="s">
        <v>6</v>
      </c>
      <c r="B142" s="59">
        <v>851</v>
      </c>
      <c r="C142" s="5" t="s">
        <v>233</v>
      </c>
      <c r="D142" s="8" t="s">
        <v>234</v>
      </c>
      <c r="E142" s="8" t="s">
        <v>250</v>
      </c>
      <c r="F142" s="5"/>
      <c r="G142" s="13">
        <f t="shared" si="56"/>
        <v>52687.9</v>
      </c>
      <c r="H142" s="16">
        <f>H143+H145</f>
        <v>52687.9</v>
      </c>
      <c r="I142" s="16">
        <f>I143+I145</f>
        <v>0</v>
      </c>
      <c r="J142" s="13">
        <f t="shared" si="57"/>
        <v>33825.799999999996</v>
      </c>
      <c r="K142" s="16">
        <f>K143+K145</f>
        <v>33825.799999999996</v>
      </c>
      <c r="L142" s="16">
        <f>L143+L145</f>
        <v>0</v>
      </c>
      <c r="M142" s="13">
        <f t="shared" si="58"/>
        <v>33825.799999999996</v>
      </c>
      <c r="N142" s="16">
        <f>N143+N145</f>
        <v>33825.799999999996</v>
      </c>
      <c r="O142" s="16">
        <f>O143+O145</f>
        <v>0</v>
      </c>
    </row>
    <row r="143" spans="1:22" ht="22.5" x14ac:dyDescent="0.25">
      <c r="A143" s="1" t="s">
        <v>4</v>
      </c>
      <c r="B143" s="59">
        <v>851</v>
      </c>
      <c r="C143" s="5" t="s">
        <v>233</v>
      </c>
      <c r="D143" s="8" t="s">
        <v>234</v>
      </c>
      <c r="E143" s="8" t="s">
        <v>251</v>
      </c>
      <c r="F143" s="5"/>
      <c r="G143" s="13">
        <f t="shared" si="56"/>
        <v>41085.599999999999</v>
      </c>
      <c r="H143" s="16">
        <f>H144</f>
        <v>41085.599999999999</v>
      </c>
      <c r="I143" s="16">
        <f>I144</f>
        <v>0</v>
      </c>
      <c r="J143" s="13">
        <f t="shared" si="57"/>
        <v>27895.1</v>
      </c>
      <c r="K143" s="16">
        <f>K144</f>
        <v>27895.1</v>
      </c>
      <c r="L143" s="16">
        <f>L144</f>
        <v>0</v>
      </c>
      <c r="M143" s="13">
        <f t="shared" si="58"/>
        <v>27895.1</v>
      </c>
      <c r="N143" s="16">
        <f>N144</f>
        <v>27895.1</v>
      </c>
      <c r="O143" s="16">
        <f>O144</f>
        <v>0</v>
      </c>
    </row>
    <row r="144" spans="1:22" ht="22.5" x14ac:dyDescent="0.25">
      <c r="A144" s="1" t="s">
        <v>5</v>
      </c>
      <c r="B144" s="59">
        <v>851</v>
      </c>
      <c r="C144" s="5" t="s">
        <v>233</v>
      </c>
      <c r="D144" s="8" t="s">
        <v>234</v>
      </c>
      <c r="E144" s="8" t="s">
        <v>251</v>
      </c>
      <c r="F144" s="5" t="s">
        <v>249</v>
      </c>
      <c r="G144" s="13">
        <f t="shared" si="56"/>
        <v>41085.599999999999</v>
      </c>
      <c r="H144" s="16">
        <f>33043+9852.1-1809.5</f>
        <v>41085.599999999999</v>
      </c>
      <c r="I144" s="16"/>
      <c r="J144" s="13">
        <f t="shared" si="57"/>
        <v>27895.1</v>
      </c>
      <c r="K144" s="16">
        <f>33043+9852.1-15000</f>
        <v>27895.1</v>
      </c>
      <c r="L144" s="16"/>
      <c r="M144" s="13">
        <f t="shared" si="58"/>
        <v>27895.1</v>
      </c>
      <c r="N144" s="16">
        <f>33043+9852.1-15000</f>
        <v>27895.1</v>
      </c>
      <c r="O144" s="16"/>
    </row>
    <row r="145" spans="1:15" ht="22.5" x14ac:dyDescent="0.25">
      <c r="A145" s="1" t="s">
        <v>7</v>
      </c>
      <c r="B145" s="58">
        <v>851</v>
      </c>
      <c r="C145" s="5" t="s">
        <v>233</v>
      </c>
      <c r="D145" s="8" t="s">
        <v>234</v>
      </c>
      <c r="E145" s="8" t="s">
        <v>252</v>
      </c>
      <c r="F145" s="5"/>
      <c r="G145" s="13">
        <f t="shared" si="56"/>
        <v>11602.300000000001</v>
      </c>
      <c r="H145" s="16">
        <f>H146+H147+H148+H149</f>
        <v>11602.300000000001</v>
      </c>
      <c r="I145" s="16">
        <f>I146+I147+I148+I149</f>
        <v>0</v>
      </c>
      <c r="J145" s="13">
        <f t="shared" si="57"/>
        <v>5930.7</v>
      </c>
      <c r="K145" s="16">
        <f>K146+K147+K148+K149</f>
        <v>5930.7</v>
      </c>
      <c r="L145" s="16">
        <f>L146+L147+L148+L149</f>
        <v>0</v>
      </c>
      <c r="M145" s="13">
        <f t="shared" si="58"/>
        <v>5930.7</v>
      </c>
      <c r="N145" s="16">
        <f>N146+N147+N148+N149</f>
        <v>5930.7</v>
      </c>
      <c r="O145" s="16">
        <f>O146+O147+O148+O149</f>
        <v>0</v>
      </c>
    </row>
    <row r="146" spans="1:15" ht="22.5" x14ac:dyDescent="0.25">
      <c r="A146" s="1" t="s">
        <v>5</v>
      </c>
      <c r="B146" s="59">
        <v>851</v>
      </c>
      <c r="C146" s="5" t="s">
        <v>233</v>
      </c>
      <c r="D146" s="8" t="s">
        <v>234</v>
      </c>
      <c r="E146" s="8" t="s">
        <v>252</v>
      </c>
      <c r="F146" s="5" t="s">
        <v>249</v>
      </c>
      <c r="G146" s="13">
        <f t="shared" si="56"/>
        <v>196</v>
      </c>
      <c r="H146" s="16">
        <v>196</v>
      </c>
      <c r="I146" s="16"/>
      <c r="J146" s="13">
        <f t="shared" si="57"/>
        <v>30</v>
      </c>
      <c r="K146" s="16">
        <v>30</v>
      </c>
      <c r="L146" s="16"/>
      <c r="M146" s="13">
        <f t="shared" si="58"/>
        <v>30</v>
      </c>
      <c r="N146" s="16">
        <v>30</v>
      </c>
      <c r="O146" s="16"/>
    </row>
    <row r="147" spans="1:15" ht="22.5" x14ac:dyDescent="0.25">
      <c r="A147" s="1" t="s">
        <v>8</v>
      </c>
      <c r="B147" s="59">
        <v>851</v>
      </c>
      <c r="C147" s="5" t="s">
        <v>233</v>
      </c>
      <c r="D147" s="8" t="s">
        <v>234</v>
      </c>
      <c r="E147" s="8" t="s">
        <v>252</v>
      </c>
      <c r="F147" s="5" t="s">
        <v>253</v>
      </c>
      <c r="G147" s="13">
        <f t="shared" si="56"/>
        <v>11036.6</v>
      </c>
      <c r="H147" s="16">
        <f>792+200+3963+4837.5-885+637+500+992.1</f>
        <v>11036.6</v>
      </c>
      <c r="I147" s="16"/>
      <c r="J147" s="13">
        <f t="shared" si="57"/>
        <v>5666</v>
      </c>
      <c r="K147" s="16">
        <f>662+150+3963+236+260+395</f>
        <v>5666</v>
      </c>
      <c r="L147" s="16"/>
      <c r="M147" s="13">
        <f t="shared" si="58"/>
        <v>5666</v>
      </c>
      <c r="N147" s="16">
        <f>662+150+3963+236+260+395</f>
        <v>5666</v>
      </c>
      <c r="O147" s="16"/>
    </row>
    <row r="148" spans="1:15" ht="22.5" x14ac:dyDescent="0.25">
      <c r="A148" s="1" t="s">
        <v>9</v>
      </c>
      <c r="B148" s="59">
        <v>851</v>
      </c>
      <c r="C148" s="5" t="s">
        <v>233</v>
      </c>
      <c r="D148" s="8" t="s">
        <v>234</v>
      </c>
      <c r="E148" s="8" t="s">
        <v>252</v>
      </c>
      <c r="F148" s="5" t="s">
        <v>254</v>
      </c>
      <c r="G148" s="13">
        <f t="shared" si="56"/>
        <v>60</v>
      </c>
      <c r="H148" s="16">
        <v>60</v>
      </c>
      <c r="I148" s="16"/>
      <c r="J148" s="13">
        <f t="shared" si="57"/>
        <v>30</v>
      </c>
      <c r="K148" s="16">
        <v>30</v>
      </c>
      <c r="L148" s="16"/>
      <c r="M148" s="13">
        <f t="shared" si="58"/>
        <v>30</v>
      </c>
      <c r="N148" s="16">
        <v>30</v>
      </c>
      <c r="O148" s="16"/>
    </row>
    <row r="149" spans="1:15" x14ac:dyDescent="0.25">
      <c r="A149" s="1" t="s">
        <v>10</v>
      </c>
      <c r="B149" s="59">
        <v>851</v>
      </c>
      <c r="C149" s="5" t="s">
        <v>233</v>
      </c>
      <c r="D149" s="8" t="s">
        <v>234</v>
      </c>
      <c r="E149" s="8" t="s">
        <v>252</v>
      </c>
      <c r="F149" s="5" t="s">
        <v>255</v>
      </c>
      <c r="G149" s="13">
        <f t="shared" si="56"/>
        <v>309.7</v>
      </c>
      <c r="H149" s="16">
        <v>309.7</v>
      </c>
      <c r="I149" s="16"/>
      <c r="J149" s="13">
        <f t="shared" si="57"/>
        <v>204.7</v>
      </c>
      <c r="K149" s="16">
        <v>204.7</v>
      </c>
      <c r="L149" s="16"/>
      <c r="M149" s="13">
        <f t="shared" si="58"/>
        <v>204.7</v>
      </c>
      <c r="N149" s="16">
        <v>204.7</v>
      </c>
      <c r="O149" s="16"/>
    </row>
    <row r="150" spans="1:15" x14ac:dyDescent="0.25">
      <c r="A150" s="1" t="s">
        <v>13</v>
      </c>
      <c r="B150" s="59">
        <v>851</v>
      </c>
      <c r="C150" s="5" t="s">
        <v>233</v>
      </c>
      <c r="D150" s="8" t="s">
        <v>235</v>
      </c>
      <c r="E150" s="9"/>
      <c r="F150" s="7"/>
      <c r="G150" s="13">
        <f t="shared" si="56"/>
        <v>10.00834</v>
      </c>
      <c r="H150" s="16">
        <f>H154</f>
        <v>0</v>
      </c>
      <c r="I150" s="16">
        <f>I154</f>
        <v>10.00834</v>
      </c>
      <c r="J150" s="13">
        <f t="shared" si="57"/>
        <v>68.275859999999994</v>
      </c>
      <c r="K150" s="16">
        <f>K154</f>
        <v>0</v>
      </c>
      <c r="L150" s="16">
        <f>L154</f>
        <v>68.275859999999994</v>
      </c>
      <c r="M150" s="13">
        <f t="shared" si="58"/>
        <v>9.9445399999999999</v>
      </c>
      <c r="N150" s="16">
        <f>N154</f>
        <v>0</v>
      </c>
      <c r="O150" s="16">
        <f>O154</f>
        <v>9.9445399999999999</v>
      </c>
    </row>
    <row r="151" spans="1:15" x14ac:dyDescent="0.25">
      <c r="A151" s="1" t="s">
        <v>11</v>
      </c>
      <c r="B151" s="59">
        <v>851</v>
      </c>
      <c r="C151" s="5" t="s">
        <v>233</v>
      </c>
      <c r="D151" s="8" t="s">
        <v>235</v>
      </c>
      <c r="E151" s="8" t="s">
        <v>256</v>
      </c>
      <c r="F151" s="5"/>
      <c r="G151" s="13">
        <f t="shared" si="56"/>
        <v>10.00834</v>
      </c>
      <c r="H151" s="16">
        <f>H154</f>
        <v>0</v>
      </c>
      <c r="I151" s="16">
        <f>I154</f>
        <v>10.00834</v>
      </c>
      <c r="J151" s="13">
        <f t="shared" si="57"/>
        <v>68.275859999999994</v>
      </c>
      <c r="K151" s="16">
        <f>K154</f>
        <v>0</v>
      </c>
      <c r="L151" s="16">
        <f>L154</f>
        <v>68.275859999999994</v>
      </c>
      <c r="M151" s="13">
        <f t="shared" si="58"/>
        <v>9.9445399999999999</v>
      </c>
      <c r="N151" s="16">
        <f>N154</f>
        <v>0</v>
      </c>
      <c r="O151" s="16">
        <f>O154</f>
        <v>9.9445399999999999</v>
      </c>
    </row>
    <row r="152" spans="1:15" ht="22.5" x14ac:dyDescent="0.25">
      <c r="A152" s="1" t="s">
        <v>12</v>
      </c>
      <c r="B152" s="59">
        <v>851</v>
      </c>
      <c r="C152" s="5" t="s">
        <v>233</v>
      </c>
      <c r="D152" s="8" t="s">
        <v>235</v>
      </c>
      <c r="E152" s="8" t="s">
        <v>257</v>
      </c>
      <c r="F152" s="5"/>
      <c r="G152" s="13">
        <f t="shared" si="56"/>
        <v>10.00834</v>
      </c>
      <c r="H152" s="16">
        <f>H154</f>
        <v>0</v>
      </c>
      <c r="I152" s="16">
        <f>I154</f>
        <v>10.00834</v>
      </c>
      <c r="J152" s="13">
        <f t="shared" si="57"/>
        <v>68.275859999999994</v>
      </c>
      <c r="K152" s="16">
        <f>K154</f>
        <v>0</v>
      </c>
      <c r="L152" s="16">
        <f>L154</f>
        <v>68.275859999999994</v>
      </c>
      <c r="M152" s="13">
        <f t="shared" si="58"/>
        <v>9.9445399999999999</v>
      </c>
      <c r="N152" s="16">
        <f>N154</f>
        <v>0</v>
      </c>
      <c r="O152" s="16">
        <f>O154</f>
        <v>9.9445399999999999</v>
      </c>
    </row>
    <row r="153" spans="1:15" ht="33.75" x14ac:dyDescent="0.25">
      <c r="A153" s="1" t="s">
        <v>14</v>
      </c>
      <c r="B153" s="59">
        <v>851</v>
      </c>
      <c r="C153" s="5" t="s">
        <v>233</v>
      </c>
      <c r="D153" s="8" t="s">
        <v>235</v>
      </c>
      <c r="E153" s="8" t="s">
        <v>258</v>
      </c>
      <c r="F153" s="5"/>
      <c r="G153" s="13">
        <f t="shared" si="56"/>
        <v>10.00834</v>
      </c>
      <c r="H153" s="16">
        <f>H154</f>
        <v>0</v>
      </c>
      <c r="I153" s="16">
        <f>I154</f>
        <v>10.00834</v>
      </c>
      <c r="J153" s="13">
        <f t="shared" si="57"/>
        <v>68.275859999999994</v>
      </c>
      <c r="K153" s="16">
        <f>K154</f>
        <v>0</v>
      </c>
      <c r="L153" s="16">
        <f>L154</f>
        <v>68.275859999999994</v>
      </c>
      <c r="M153" s="13">
        <f t="shared" si="58"/>
        <v>9.9445399999999999</v>
      </c>
      <c r="N153" s="16">
        <f>N154</f>
        <v>0</v>
      </c>
      <c r="O153" s="16">
        <f>O154</f>
        <v>9.9445399999999999</v>
      </c>
    </row>
    <row r="154" spans="1:15" ht="22.5" x14ac:dyDescent="0.25">
      <c r="A154" s="1" t="s">
        <v>8</v>
      </c>
      <c r="B154" s="58">
        <v>851</v>
      </c>
      <c r="C154" s="5" t="s">
        <v>233</v>
      </c>
      <c r="D154" s="8" t="s">
        <v>235</v>
      </c>
      <c r="E154" s="8" t="s">
        <v>258</v>
      </c>
      <c r="F154" s="5" t="s">
        <v>253</v>
      </c>
      <c r="G154" s="13">
        <f t="shared" si="56"/>
        <v>10.00834</v>
      </c>
      <c r="H154" s="16"/>
      <c r="I154" s="16">
        <v>10.00834</v>
      </c>
      <c r="J154" s="13">
        <f t="shared" si="57"/>
        <v>68.275859999999994</v>
      </c>
      <c r="K154" s="16"/>
      <c r="L154" s="16">
        <v>68.275859999999994</v>
      </c>
      <c r="M154" s="13">
        <f t="shared" si="58"/>
        <v>9.9445399999999999</v>
      </c>
      <c r="N154" s="16"/>
      <c r="O154" s="16">
        <v>9.9445399999999999</v>
      </c>
    </row>
    <row r="155" spans="1:15" x14ac:dyDescent="0.25">
      <c r="A155" s="1" t="s">
        <v>20</v>
      </c>
      <c r="B155" s="59">
        <v>851</v>
      </c>
      <c r="C155" s="5" t="s">
        <v>233</v>
      </c>
      <c r="D155" s="8" t="s">
        <v>237</v>
      </c>
      <c r="E155" s="9"/>
      <c r="F155" s="7"/>
      <c r="G155" s="13">
        <f t="shared" si="56"/>
        <v>1300</v>
      </c>
      <c r="H155" s="16">
        <f>H156</f>
        <v>1300</v>
      </c>
      <c r="I155" s="16">
        <f>I156</f>
        <v>0</v>
      </c>
      <c r="J155" s="13">
        <f t="shared" si="57"/>
        <v>1000</v>
      </c>
      <c r="K155" s="16">
        <f>K156</f>
        <v>1000</v>
      </c>
      <c r="L155" s="16">
        <f>L156</f>
        <v>0</v>
      </c>
      <c r="M155" s="13">
        <f t="shared" si="58"/>
        <v>1000</v>
      </c>
      <c r="N155" s="16">
        <f>N156</f>
        <v>1000</v>
      </c>
      <c r="O155" s="16">
        <f>O156</f>
        <v>0</v>
      </c>
    </row>
    <row r="156" spans="1:15" x14ac:dyDescent="0.25">
      <c r="A156" s="1" t="s">
        <v>11</v>
      </c>
      <c r="B156" s="59">
        <v>851</v>
      </c>
      <c r="C156" s="5" t="s">
        <v>233</v>
      </c>
      <c r="D156" s="8" t="s">
        <v>237</v>
      </c>
      <c r="E156" s="8" t="s">
        <v>256</v>
      </c>
      <c r="F156" s="5"/>
      <c r="G156" s="13">
        <f t="shared" si="56"/>
        <v>1300</v>
      </c>
      <c r="H156" s="16">
        <f>H159</f>
        <v>1300</v>
      </c>
      <c r="I156" s="16">
        <f>I159</f>
        <v>0</v>
      </c>
      <c r="J156" s="13">
        <f t="shared" si="57"/>
        <v>1000</v>
      </c>
      <c r="K156" s="16">
        <f>K159</f>
        <v>1000</v>
      </c>
      <c r="L156" s="16">
        <f>L159</f>
        <v>0</v>
      </c>
      <c r="M156" s="13">
        <f t="shared" si="58"/>
        <v>1000</v>
      </c>
      <c r="N156" s="16">
        <f>N159</f>
        <v>1000</v>
      </c>
      <c r="O156" s="16">
        <f>O159</f>
        <v>0</v>
      </c>
    </row>
    <row r="157" spans="1:15" ht="22.5" x14ac:dyDescent="0.25">
      <c r="A157" s="1" t="s">
        <v>12</v>
      </c>
      <c r="B157" s="59">
        <v>851</v>
      </c>
      <c r="C157" s="5" t="s">
        <v>233</v>
      </c>
      <c r="D157" s="8" t="s">
        <v>237</v>
      </c>
      <c r="E157" s="8" t="s">
        <v>257</v>
      </c>
      <c r="F157" s="5"/>
      <c r="G157" s="13">
        <f t="shared" si="56"/>
        <v>1300</v>
      </c>
      <c r="H157" s="16">
        <f>H159</f>
        <v>1300</v>
      </c>
      <c r="I157" s="16">
        <f>I159</f>
        <v>0</v>
      </c>
      <c r="J157" s="13">
        <f t="shared" si="57"/>
        <v>1000</v>
      </c>
      <c r="K157" s="16">
        <f>K159</f>
        <v>1000</v>
      </c>
      <c r="L157" s="16">
        <f>L159</f>
        <v>0</v>
      </c>
      <c r="M157" s="13">
        <f t="shared" si="58"/>
        <v>1000</v>
      </c>
      <c r="N157" s="16">
        <f>N159</f>
        <v>1000</v>
      </c>
      <c r="O157" s="16">
        <f>O159</f>
        <v>0</v>
      </c>
    </row>
    <row r="158" spans="1:15" ht="22.5" x14ac:dyDescent="0.25">
      <c r="A158" s="1" t="s">
        <v>21</v>
      </c>
      <c r="B158" s="59">
        <v>851</v>
      </c>
      <c r="C158" s="5" t="s">
        <v>233</v>
      </c>
      <c r="D158" s="8" t="s">
        <v>237</v>
      </c>
      <c r="E158" s="8" t="s">
        <v>265</v>
      </c>
      <c r="F158" s="5"/>
      <c r="G158" s="13">
        <f t="shared" si="56"/>
        <v>1300</v>
      </c>
      <c r="H158" s="16">
        <f>H159</f>
        <v>1300</v>
      </c>
      <c r="I158" s="16">
        <f>I159</f>
        <v>0</v>
      </c>
      <c r="J158" s="13">
        <f t="shared" si="57"/>
        <v>1000</v>
      </c>
      <c r="K158" s="16">
        <f>K159</f>
        <v>1000</v>
      </c>
      <c r="L158" s="16">
        <f>L159</f>
        <v>0</v>
      </c>
      <c r="M158" s="13">
        <f t="shared" si="58"/>
        <v>1000</v>
      </c>
      <c r="N158" s="16">
        <f>N159</f>
        <v>1000</v>
      </c>
      <c r="O158" s="16">
        <f>O159</f>
        <v>0</v>
      </c>
    </row>
    <row r="159" spans="1:15" x14ac:dyDescent="0.25">
      <c r="A159" s="1" t="s">
        <v>22</v>
      </c>
      <c r="B159" s="59">
        <v>851</v>
      </c>
      <c r="C159" s="5" t="s">
        <v>233</v>
      </c>
      <c r="D159" s="8" t="s">
        <v>237</v>
      </c>
      <c r="E159" s="8" t="s">
        <v>265</v>
      </c>
      <c r="F159" s="5" t="s">
        <v>266</v>
      </c>
      <c r="G159" s="13">
        <f t="shared" si="56"/>
        <v>1300</v>
      </c>
      <c r="H159" s="16">
        <v>1300</v>
      </c>
      <c r="I159" s="16"/>
      <c r="J159" s="13">
        <f t="shared" si="57"/>
        <v>1000</v>
      </c>
      <c r="K159" s="16">
        <v>1000</v>
      </c>
      <c r="L159" s="16"/>
      <c r="M159" s="13">
        <f t="shared" si="58"/>
        <v>1000</v>
      </c>
      <c r="N159" s="16">
        <v>1000</v>
      </c>
      <c r="O159" s="16"/>
    </row>
    <row r="160" spans="1:15" x14ac:dyDescent="0.25">
      <c r="A160" s="1" t="s">
        <v>23</v>
      </c>
      <c r="B160" s="59">
        <v>851</v>
      </c>
      <c r="C160" s="5" t="s">
        <v>233</v>
      </c>
      <c r="D160" s="8" t="s">
        <v>238</v>
      </c>
      <c r="E160" s="9"/>
      <c r="F160" s="7"/>
      <c r="G160" s="13">
        <f>G161+G175+G180+G191</f>
        <v>33189.827669999999</v>
      </c>
      <c r="H160" s="13">
        <f t="shared" ref="H160:O160" si="59">H161+H175+H180+H191</f>
        <v>31588.299999999996</v>
      </c>
      <c r="I160" s="13">
        <f t="shared" si="59"/>
        <v>1601.5276700000002</v>
      </c>
      <c r="J160" s="13">
        <f t="shared" si="59"/>
        <v>29828.742890000001</v>
      </c>
      <c r="K160" s="13">
        <f t="shared" si="59"/>
        <v>28140.300000000003</v>
      </c>
      <c r="L160" s="13">
        <f t="shared" si="59"/>
        <v>1688.4428899999998</v>
      </c>
      <c r="M160" s="13">
        <f t="shared" si="59"/>
        <v>30732.444279999996</v>
      </c>
      <c r="N160" s="13">
        <f t="shared" si="59"/>
        <v>29011.87268</v>
      </c>
      <c r="O160" s="13">
        <f t="shared" si="59"/>
        <v>1720.5715999999998</v>
      </c>
    </row>
    <row r="161" spans="1:15" ht="22.5" x14ac:dyDescent="0.25">
      <c r="A161" s="1" t="s">
        <v>24</v>
      </c>
      <c r="B161" s="59">
        <v>851</v>
      </c>
      <c r="C161" s="5" t="s">
        <v>233</v>
      </c>
      <c r="D161" s="8" t="s">
        <v>238</v>
      </c>
      <c r="E161" s="8" t="s">
        <v>267</v>
      </c>
      <c r="F161" s="5"/>
      <c r="G161" s="13">
        <f t="shared" si="56"/>
        <v>10310</v>
      </c>
      <c r="H161" s="16">
        <f>H162</f>
        <v>10310</v>
      </c>
      <c r="I161" s="16">
        <f>I162</f>
        <v>0</v>
      </c>
      <c r="J161" s="13">
        <f t="shared" si="57"/>
        <v>6580</v>
      </c>
      <c r="K161" s="16">
        <f>K162</f>
        <v>6580</v>
      </c>
      <c r="L161" s="16">
        <f>L162</f>
        <v>0</v>
      </c>
      <c r="M161" s="13">
        <f t="shared" si="58"/>
        <v>6580</v>
      </c>
      <c r="N161" s="16">
        <f>N162</f>
        <v>6580</v>
      </c>
      <c r="O161" s="16">
        <f>O162</f>
        <v>0</v>
      </c>
    </row>
    <row r="162" spans="1:15" x14ac:dyDescent="0.25">
      <c r="A162" s="1" t="s">
        <v>17</v>
      </c>
      <c r="B162" s="59">
        <v>851</v>
      </c>
      <c r="C162" s="5" t="s">
        <v>233</v>
      </c>
      <c r="D162" s="8" t="s">
        <v>238</v>
      </c>
      <c r="E162" s="8" t="s">
        <v>268</v>
      </c>
      <c r="F162" s="5"/>
      <c r="G162" s="13">
        <f t="shared" si="56"/>
        <v>10310</v>
      </c>
      <c r="H162" s="16">
        <f>H163+H172</f>
        <v>10310</v>
      </c>
      <c r="I162" s="16">
        <f>I163+I172</f>
        <v>0</v>
      </c>
      <c r="J162" s="13">
        <f t="shared" si="57"/>
        <v>6580</v>
      </c>
      <c r="K162" s="16">
        <f>K163+K172</f>
        <v>6580</v>
      </c>
      <c r="L162" s="16">
        <f>L163+L172</f>
        <v>0</v>
      </c>
      <c r="M162" s="13">
        <f t="shared" si="58"/>
        <v>6580</v>
      </c>
      <c r="N162" s="16">
        <f>N163+N172</f>
        <v>6580</v>
      </c>
      <c r="O162" s="16">
        <f>O163+O172</f>
        <v>0</v>
      </c>
    </row>
    <row r="163" spans="1:15" ht="22.5" x14ac:dyDescent="0.25">
      <c r="A163" s="1" t="s">
        <v>25</v>
      </c>
      <c r="B163" s="58">
        <v>851</v>
      </c>
      <c r="C163" s="5" t="s">
        <v>233</v>
      </c>
      <c r="D163" s="8" t="s">
        <v>238</v>
      </c>
      <c r="E163" s="8" t="s">
        <v>269</v>
      </c>
      <c r="F163" s="5"/>
      <c r="G163" s="13">
        <f t="shared" si="56"/>
        <v>9810</v>
      </c>
      <c r="H163" s="16">
        <f>H164+H166+H168</f>
        <v>9810</v>
      </c>
      <c r="I163" s="16">
        <f>I164+I166+I168</f>
        <v>0</v>
      </c>
      <c r="J163" s="13">
        <f t="shared" si="57"/>
        <v>6380</v>
      </c>
      <c r="K163" s="16">
        <f>K164+K166+K168</f>
        <v>6380</v>
      </c>
      <c r="L163" s="16">
        <f>L164+L166+L168</f>
        <v>0</v>
      </c>
      <c r="M163" s="13">
        <f t="shared" si="58"/>
        <v>6380</v>
      </c>
      <c r="N163" s="16">
        <f>N164+N166+N168</f>
        <v>6380</v>
      </c>
      <c r="O163" s="16">
        <f>O164+O166+O168</f>
        <v>0</v>
      </c>
    </row>
    <row r="164" spans="1:15" ht="22.5" x14ac:dyDescent="0.25">
      <c r="A164" s="1" t="s">
        <v>26</v>
      </c>
      <c r="B164" s="59">
        <v>851</v>
      </c>
      <c r="C164" s="5" t="s">
        <v>233</v>
      </c>
      <c r="D164" s="8" t="s">
        <v>238</v>
      </c>
      <c r="E164" s="8" t="s">
        <v>270</v>
      </c>
      <c r="F164" s="5"/>
      <c r="G164" s="13">
        <f t="shared" si="56"/>
        <v>400</v>
      </c>
      <c r="H164" s="16">
        <f>H165</f>
        <v>400</v>
      </c>
      <c r="I164" s="16">
        <f>I165</f>
        <v>0</v>
      </c>
      <c r="J164" s="13">
        <f t="shared" si="57"/>
        <v>200</v>
      </c>
      <c r="K164" s="16">
        <f>K165</f>
        <v>200</v>
      </c>
      <c r="L164" s="16">
        <f>L165</f>
        <v>0</v>
      </c>
      <c r="M164" s="13">
        <f t="shared" si="58"/>
        <v>200</v>
      </c>
      <c r="N164" s="16">
        <f>N165</f>
        <v>200</v>
      </c>
      <c r="O164" s="16">
        <f>O165</f>
        <v>0</v>
      </c>
    </row>
    <row r="165" spans="1:15" ht="22.5" x14ac:dyDescent="0.25">
      <c r="A165" s="1" t="s">
        <v>8</v>
      </c>
      <c r="B165" s="59">
        <v>851</v>
      </c>
      <c r="C165" s="5" t="s">
        <v>233</v>
      </c>
      <c r="D165" s="8" t="s">
        <v>238</v>
      </c>
      <c r="E165" s="8" t="s">
        <v>270</v>
      </c>
      <c r="F165" s="5" t="s">
        <v>253</v>
      </c>
      <c r="G165" s="13">
        <f t="shared" si="56"/>
        <v>400</v>
      </c>
      <c r="H165" s="16">
        <v>400</v>
      </c>
      <c r="I165" s="16"/>
      <c r="J165" s="13">
        <f t="shared" si="57"/>
        <v>200</v>
      </c>
      <c r="K165" s="16">
        <v>200</v>
      </c>
      <c r="L165" s="16"/>
      <c r="M165" s="13">
        <f t="shared" si="58"/>
        <v>200</v>
      </c>
      <c r="N165" s="16">
        <v>200</v>
      </c>
      <c r="O165" s="16"/>
    </row>
    <row r="166" spans="1:15" ht="22.5" x14ac:dyDescent="0.25">
      <c r="A166" s="1" t="s">
        <v>27</v>
      </c>
      <c r="B166" s="59">
        <v>851</v>
      </c>
      <c r="C166" s="5" t="s">
        <v>233</v>
      </c>
      <c r="D166" s="8" t="s">
        <v>238</v>
      </c>
      <c r="E166" s="8" t="s">
        <v>271</v>
      </c>
      <c r="F166" s="5"/>
      <c r="G166" s="13">
        <f t="shared" si="56"/>
        <v>180</v>
      </c>
      <c r="H166" s="16">
        <f>H167</f>
        <v>180</v>
      </c>
      <c r="I166" s="16">
        <f>I167</f>
        <v>0</v>
      </c>
      <c r="J166" s="13">
        <f t="shared" si="57"/>
        <v>180</v>
      </c>
      <c r="K166" s="16">
        <f>K167</f>
        <v>180</v>
      </c>
      <c r="L166" s="16">
        <f>L167</f>
        <v>0</v>
      </c>
      <c r="M166" s="13">
        <f t="shared" si="58"/>
        <v>180</v>
      </c>
      <c r="N166" s="16">
        <f>N167</f>
        <v>180</v>
      </c>
      <c r="O166" s="16">
        <f>O167</f>
        <v>0</v>
      </c>
    </row>
    <row r="167" spans="1:15" ht="22.5" x14ac:dyDescent="0.25">
      <c r="A167" s="1" t="s">
        <v>8</v>
      </c>
      <c r="B167" s="59">
        <v>851</v>
      </c>
      <c r="C167" s="5" t="s">
        <v>233</v>
      </c>
      <c r="D167" s="8" t="s">
        <v>238</v>
      </c>
      <c r="E167" s="8" t="s">
        <v>271</v>
      </c>
      <c r="F167" s="5" t="s">
        <v>253</v>
      </c>
      <c r="G167" s="13">
        <f t="shared" si="56"/>
        <v>180</v>
      </c>
      <c r="H167" s="16">
        <v>180</v>
      </c>
      <c r="I167" s="16"/>
      <c r="J167" s="13">
        <f t="shared" si="57"/>
        <v>180</v>
      </c>
      <c r="K167" s="16">
        <v>180</v>
      </c>
      <c r="L167" s="16"/>
      <c r="M167" s="13">
        <f t="shared" si="58"/>
        <v>180</v>
      </c>
      <c r="N167" s="16">
        <v>180</v>
      </c>
      <c r="O167" s="16"/>
    </row>
    <row r="168" spans="1:15" ht="22.5" x14ac:dyDescent="0.25">
      <c r="A168" s="1" t="s">
        <v>28</v>
      </c>
      <c r="B168" s="59">
        <v>851</v>
      </c>
      <c r="C168" s="5" t="s">
        <v>233</v>
      </c>
      <c r="D168" s="8" t="s">
        <v>238</v>
      </c>
      <c r="E168" s="8" t="s">
        <v>272</v>
      </c>
      <c r="F168" s="5"/>
      <c r="G168" s="13">
        <f t="shared" si="56"/>
        <v>9230</v>
      </c>
      <c r="H168" s="16">
        <f>H169+H170+H171</f>
        <v>9230</v>
      </c>
      <c r="I168" s="16">
        <f>I169+I170+I171</f>
        <v>0</v>
      </c>
      <c r="J168" s="13">
        <f t="shared" si="57"/>
        <v>6000</v>
      </c>
      <c r="K168" s="16">
        <f>K169+K170+K171</f>
        <v>6000</v>
      </c>
      <c r="L168" s="16">
        <f>L169+L170+L171</f>
        <v>0</v>
      </c>
      <c r="M168" s="13">
        <f t="shared" si="58"/>
        <v>6000</v>
      </c>
      <c r="N168" s="16">
        <f>N169+N170+N171</f>
        <v>6000</v>
      </c>
      <c r="O168" s="16">
        <f>O169+O170+O171</f>
        <v>0</v>
      </c>
    </row>
    <row r="169" spans="1:15" ht="22.5" x14ac:dyDescent="0.25">
      <c r="A169" s="1" t="s">
        <v>8</v>
      </c>
      <c r="B169" s="59">
        <v>851</v>
      </c>
      <c r="C169" s="5" t="s">
        <v>233</v>
      </c>
      <c r="D169" s="8" t="s">
        <v>238</v>
      </c>
      <c r="E169" s="8" t="s">
        <v>272</v>
      </c>
      <c r="F169" s="5" t="s">
        <v>253</v>
      </c>
      <c r="G169" s="13">
        <f t="shared" si="56"/>
        <v>7980</v>
      </c>
      <c r="H169" s="16">
        <f>9380-1400</f>
        <v>7980</v>
      </c>
      <c r="I169" s="16"/>
      <c r="J169" s="13">
        <f t="shared" si="57"/>
        <v>5550</v>
      </c>
      <c r="K169" s="16">
        <v>5550</v>
      </c>
      <c r="L169" s="16"/>
      <c r="M169" s="13">
        <f t="shared" si="58"/>
        <v>5550</v>
      </c>
      <c r="N169" s="16">
        <v>5550</v>
      </c>
      <c r="O169" s="16"/>
    </row>
    <row r="170" spans="1:15" x14ac:dyDescent="0.25">
      <c r="A170" s="1" t="s">
        <v>29</v>
      </c>
      <c r="B170" s="59">
        <v>851</v>
      </c>
      <c r="C170" s="5" t="s">
        <v>233</v>
      </c>
      <c r="D170" s="8" t="s">
        <v>238</v>
      </c>
      <c r="E170" s="8" t="s">
        <v>272</v>
      </c>
      <c r="F170" s="5" t="s">
        <v>273</v>
      </c>
      <c r="G170" s="13">
        <f t="shared" si="56"/>
        <v>550</v>
      </c>
      <c r="H170" s="16">
        <v>550</v>
      </c>
      <c r="I170" s="16"/>
      <c r="J170" s="13">
        <f t="shared" si="57"/>
        <v>250</v>
      </c>
      <c r="K170" s="16">
        <v>250</v>
      </c>
      <c r="L170" s="16"/>
      <c r="M170" s="13">
        <f t="shared" si="58"/>
        <v>250</v>
      </c>
      <c r="N170" s="16">
        <v>250</v>
      </c>
      <c r="O170" s="16"/>
    </row>
    <row r="171" spans="1:15" x14ac:dyDescent="0.25">
      <c r="A171" s="1" t="s">
        <v>10</v>
      </c>
      <c r="B171" s="59">
        <v>851</v>
      </c>
      <c r="C171" s="5" t="s">
        <v>233</v>
      </c>
      <c r="D171" s="8" t="s">
        <v>238</v>
      </c>
      <c r="E171" s="8" t="s">
        <v>272</v>
      </c>
      <c r="F171" s="5" t="s">
        <v>255</v>
      </c>
      <c r="G171" s="13">
        <f t="shared" si="56"/>
        <v>700</v>
      </c>
      <c r="H171" s="16">
        <v>700</v>
      </c>
      <c r="I171" s="16"/>
      <c r="J171" s="13">
        <f t="shared" si="57"/>
        <v>200</v>
      </c>
      <c r="K171" s="16">
        <v>200</v>
      </c>
      <c r="L171" s="16"/>
      <c r="M171" s="13">
        <f t="shared" si="58"/>
        <v>200</v>
      </c>
      <c r="N171" s="16">
        <v>200</v>
      </c>
      <c r="O171" s="16"/>
    </row>
    <row r="172" spans="1:15" x14ac:dyDescent="0.25">
      <c r="A172" s="1" t="s">
        <v>30</v>
      </c>
      <c r="B172" s="58">
        <v>851</v>
      </c>
      <c r="C172" s="5" t="s">
        <v>233</v>
      </c>
      <c r="D172" s="8" t="s">
        <v>238</v>
      </c>
      <c r="E172" s="8" t="s">
        <v>274</v>
      </c>
      <c r="F172" s="5"/>
      <c r="G172" s="13">
        <f t="shared" si="56"/>
        <v>500</v>
      </c>
      <c r="H172" s="16">
        <f>H173</f>
        <v>500</v>
      </c>
      <c r="I172" s="16">
        <f>I173</f>
        <v>0</v>
      </c>
      <c r="J172" s="13">
        <f t="shared" si="57"/>
        <v>200</v>
      </c>
      <c r="K172" s="16">
        <f>K173</f>
        <v>200</v>
      </c>
      <c r="L172" s="16">
        <f>L173</f>
        <v>0</v>
      </c>
      <c r="M172" s="13">
        <f t="shared" si="58"/>
        <v>200</v>
      </c>
      <c r="N172" s="16">
        <f>N173</f>
        <v>200</v>
      </c>
      <c r="O172" s="16">
        <f>O173</f>
        <v>0</v>
      </c>
    </row>
    <row r="173" spans="1:15" ht="33.75" x14ac:dyDescent="0.25">
      <c r="A173" s="1" t="s">
        <v>31</v>
      </c>
      <c r="B173" s="59">
        <v>851</v>
      </c>
      <c r="C173" s="5" t="s">
        <v>233</v>
      </c>
      <c r="D173" s="8" t="s">
        <v>238</v>
      </c>
      <c r="E173" s="8" t="s">
        <v>275</v>
      </c>
      <c r="F173" s="5"/>
      <c r="G173" s="13">
        <f t="shared" si="56"/>
        <v>500</v>
      </c>
      <c r="H173" s="16">
        <f>H174</f>
        <v>500</v>
      </c>
      <c r="I173" s="16">
        <f>I174</f>
        <v>0</v>
      </c>
      <c r="J173" s="13">
        <f t="shared" si="57"/>
        <v>200</v>
      </c>
      <c r="K173" s="16">
        <f>K174</f>
        <v>200</v>
      </c>
      <c r="L173" s="16">
        <f>L174</f>
        <v>0</v>
      </c>
      <c r="M173" s="13">
        <f t="shared" si="58"/>
        <v>200</v>
      </c>
      <c r="N173" s="16">
        <f>N174</f>
        <v>200</v>
      </c>
      <c r="O173" s="16">
        <f>O174</f>
        <v>0</v>
      </c>
    </row>
    <row r="174" spans="1:15" ht="22.5" x14ac:dyDescent="0.25">
      <c r="A174" s="1" t="s">
        <v>8</v>
      </c>
      <c r="B174" s="59">
        <v>851</v>
      </c>
      <c r="C174" s="5" t="s">
        <v>233</v>
      </c>
      <c r="D174" s="8" t="s">
        <v>238</v>
      </c>
      <c r="E174" s="8" t="s">
        <v>275</v>
      </c>
      <c r="F174" s="5" t="s">
        <v>253</v>
      </c>
      <c r="G174" s="13">
        <f t="shared" si="56"/>
        <v>500</v>
      </c>
      <c r="H174" s="16">
        <v>500</v>
      </c>
      <c r="I174" s="16"/>
      <c r="J174" s="13">
        <f t="shared" si="57"/>
        <v>200</v>
      </c>
      <c r="K174" s="16">
        <v>200</v>
      </c>
      <c r="L174" s="16"/>
      <c r="M174" s="13">
        <f t="shared" si="58"/>
        <v>200</v>
      </c>
      <c r="N174" s="16">
        <v>200</v>
      </c>
      <c r="O174" s="16"/>
    </row>
    <row r="175" spans="1:15" ht="45" x14ac:dyDescent="0.25">
      <c r="A175" s="1" t="s">
        <v>32</v>
      </c>
      <c r="B175" s="59">
        <v>851</v>
      </c>
      <c r="C175" s="5" t="s">
        <v>233</v>
      </c>
      <c r="D175" s="8" t="s">
        <v>238</v>
      </c>
      <c r="E175" s="8" t="s">
        <v>276</v>
      </c>
      <c r="F175" s="5"/>
      <c r="G175" s="13">
        <f t="shared" si="56"/>
        <v>36.4</v>
      </c>
      <c r="H175" s="16">
        <f t="shared" ref="H175:I178" si="60">H176</f>
        <v>36.4</v>
      </c>
      <c r="I175" s="16">
        <f t="shared" si="60"/>
        <v>0</v>
      </c>
      <c r="J175" s="13">
        <f t="shared" si="57"/>
        <v>36.4</v>
      </c>
      <c r="K175" s="16">
        <f t="shared" ref="K175:L178" si="61">K176</f>
        <v>36.4</v>
      </c>
      <c r="L175" s="16">
        <f t="shared" si="61"/>
        <v>0</v>
      </c>
      <c r="M175" s="13">
        <f t="shared" si="58"/>
        <v>36.4</v>
      </c>
      <c r="N175" s="16">
        <f t="shared" ref="N175:O178" si="62">N176</f>
        <v>36.4</v>
      </c>
      <c r="O175" s="16">
        <f t="shared" si="62"/>
        <v>0</v>
      </c>
    </row>
    <row r="176" spans="1:15" x14ac:dyDescent="0.25">
      <c r="A176" s="1" t="s">
        <v>17</v>
      </c>
      <c r="B176" s="59">
        <v>851</v>
      </c>
      <c r="C176" s="5" t="s">
        <v>233</v>
      </c>
      <c r="D176" s="8" t="s">
        <v>238</v>
      </c>
      <c r="E176" s="8" t="s">
        <v>277</v>
      </c>
      <c r="F176" s="5"/>
      <c r="G176" s="13">
        <f t="shared" si="56"/>
        <v>36.4</v>
      </c>
      <c r="H176" s="16">
        <f t="shared" si="60"/>
        <v>36.4</v>
      </c>
      <c r="I176" s="16">
        <f t="shared" si="60"/>
        <v>0</v>
      </c>
      <c r="J176" s="13">
        <f t="shared" si="57"/>
        <v>36.4</v>
      </c>
      <c r="K176" s="16">
        <f t="shared" si="61"/>
        <v>36.4</v>
      </c>
      <c r="L176" s="16">
        <f t="shared" si="61"/>
        <v>0</v>
      </c>
      <c r="M176" s="13">
        <f t="shared" si="58"/>
        <v>36.4</v>
      </c>
      <c r="N176" s="16">
        <f t="shared" si="62"/>
        <v>36.4</v>
      </c>
      <c r="O176" s="16">
        <f t="shared" si="62"/>
        <v>0</v>
      </c>
    </row>
    <row r="177" spans="1:15" ht="45" x14ac:dyDescent="0.25">
      <c r="A177" s="1" t="s">
        <v>33</v>
      </c>
      <c r="B177" s="59">
        <v>851</v>
      </c>
      <c r="C177" s="5" t="s">
        <v>233</v>
      </c>
      <c r="D177" s="8" t="s">
        <v>238</v>
      </c>
      <c r="E177" s="8" t="s">
        <v>278</v>
      </c>
      <c r="F177" s="5"/>
      <c r="G177" s="13">
        <f t="shared" si="56"/>
        <v>36.4</v>
      </c>
      <c r="H177" s="16">
        <f t="shared" si="60"/>
        <v>36.4</v>
      </c>
      <c r="I177" s="16">
        <f t="shared" si="60"/>
        <v>0</v>
      </c>
      <c r="J177" s="13">
        <f t="shared" si="57"/>
        <v>36.4</v>
      </c>
      <c r="K177" s="16">
        <f t="shared" si="61"/>
        <v>36.4</v>
      </c>
      <c r="L177" s="16">
        <f t="shared" si="61"/>
        <v>0</v>
      </c>
      <c r="M177" s="13">
        <f t="shared" si="58"/>
        <v>36.4</v>
      </c>
      <c r="N177" s="16">
        <f t="shared" si="62"/>
        <v>36.4</v>
      </c>
      <c r="O177" s="16">
        <f t="shared" si="62"/>
        <v>0</v>
      </c>
    </row>
    <row r="178" spans="1:15" ht="33.75" x14ac:dyDescent="0.25">
      <c r="A178" s="1" t="s">
        <v>34</v>
      </c>
      <c r="B178" s="59">
        <v>851</v>
      </c>
      <c r="C178" s="5" t="s">
        <v>233</v>
      </c>
      <c r="D178" s="8" t="s">
        <v>238</v>
      </c>
      <c r="E178" s="8" t="s">
        <v>279</v>
      </c>
      <c r="F178" s="5"/>
      <c r="G178" s="13">
        <f t="shared" si="56"/>
        <v>36.4</v>
      </c>
      <c r="H178" s="16">
        <f t="shared" si="60"/>
        <v>36.4</v>
      </c>
      <c r="I178" s="16">
        <f t="shared" si="60"/>
        <v>0</v>
      </c>
      <c r="J178" s="13">
        <f t="shared" si="57"/>
        <v>36.4</v>
      </c>
      <c r="K178" s="16">
        <f t="shared" si="61"/>
        <v>36.4</v>
      </c>
      <c r="L178" s="16">
        <f t="shared" si="61"/>
        <v>0</v>
      </c>
      <c r="M178" s="13">
        <f t="shared" si="58"/>
        <v>36.4</v>
      </c>
      <c r="N178" s="16">
        <f t="shared" si="62"/>
        <v>36.4</v>
      </c>
      <c r="O178" s="16">
        <f t="shared" si="62"/>
        <v>0</v>
      </c>
    </row>
    <row r="179" spans="1:15" ht="22.5" x14ac:dyDescent="0.25">
      <c r="A179" s="1" t="s">
        <v>8</v>
      </c>
      <c r="B179" s="59">
        <v>851</v>
      </c>
      <c r="C179" s="5" t="s">
        <v>233</v>
      </c>
      <c r="D179" s="8" t="s">
        <v>238</v>
      </c>
      <c r="E179" s="8" t="s">
        <v>279</v>
      </c>
      <c r="F179" s="5" t="s">
        <v>253</v>
      </c>
      <c r="G179" s="13">
        <f t="shared" si="56"/>
        <v>36.4</v>
      </c>
      <c r="H179" s="16">
        <v>36.4</v>
      </c>
      <c r="I179" s="16"/>
      <c r="J179" s="13">
        <f t="shared" si="57"/>
        <v>36.4</v>
      </c>
      <c r="K179" s="16">
        <v>36.4</v>
      </c>
      <c r="L179" s="16"/>
      <c r="M179" s="13">
        <f t="shared" si="58"/>
        <v>36.4</v>
      </c>
      <c r="N179" s="16">
        <v>36.4</v>
      </c>
      <c r="O179" s="16"/>
    </row>
    <row r="180" spans="1:15" ht="33.75" x14ac:dyDescent="0.25">
      <c r="A180" s="1" t="s">
        <v>35</v>
      </c>
      <c r="B180" s="59">
        <v>851</v>
      </c>
      <c r="C180" s="5" t="s">
        <v>233</v>
      </c>
      <c r="D180" s="8" t="s">
        <v>238</v>
      </c>
      <c r="E180" s="8" t="s">
        <v>280</v>
      </c>
      <c r="F180" s="5"/>
      <c r="G180" s="13">
        <f t="shared" si="56"/>
        <v>3580</v>
      </c>
      <c r="H180" s="16">
        <f>H181</f>
        <v>3580</v>
      </c>
      <c r="I180" s="16">
        <f>I181</f>
        <v>0</v>
      </c>
      <c r="J180" s="13">
        <f t="shared" si="57"/>
        <v>3630</v>
      </c>
      <c r="K180" s="16">
        <f>K181</f>
        <v>3630</v>
      </c>
      <c r="L180" s="16">
        <f>L181</f>
        <v>0</v>
      </c>
      <c r="M180" s="13">
        <f t="shared" si="58"/>
        <v>3430</v>
      </c>
      <c r="N180" s="16">
        <f>N181</f>
        <v>3430</v>
      </c>
      <c r="O180" s="16">
        <f>O181</f>
        <v>0</v>
      </c>
    </row>
    <row r="181" spans="1:15" x14ac:dyDescent="0.25">
      <c r="A181" s="1" t="s">
        <v>17</v>
      </c>
      <c r="B181" s="58">
        <v>851</v>
      </c>
      <c r="C181" s="5" t="s">
        <v>233</v>
      </c>
      <c r="D181" s="8" t="s">
        <v>238</v>
      </c>
      <c r="E181" s="8" t="s">
        <v>281</v>
      </c>
      <c r="F181" s="5"/>
      <c r="G181" s="13">
        <f t="shared" si="56"/>
        <v>3580</v>
      </c>
      <c r="H181" s="16">
        <f>H182+H185+H188</f>
        <v>3580</v>
      </c>
      <c r="I181" s="16">
        <f>I182+I185+I188</f>
        <v>0</v>
      </c>
      <c r="J181" s="13">
        <f t="shared" si="57"/>
        <v>3630</v>
      </c>
      <c r="K181" s="16">
        <f>K182+K185+K188</f>
        <v>3630</v>
      </c>
      <c r="L181" s="16">
        <f>L182+L185+L188</f>
        <v>0</v>
      </c>
      <c r="M181" s="13">
        <f t="shared" si="58"/>
        <v>3430</v>
      </c>
      <c r="N181" s="16">
        <f>N182+N185+N188</f>
        <v>3430</v>
      </c>
      <c r="O181" s="16">
        <f>O182+O185+O188</f>
        <v>0</v>
      </c>
    </row>
    <row r="182" spans="1:15" ht="56.25" x14ac:dyDescent="0.25">
      <c r="A182" s="1" t="s">
        <v>36</v>
      </c>
      <c r="B182" s="59">
        <v>851</v>
      </c>
      <c r="C182" s="5" t="s">
        <v>233</v>
      </c>
      <c r="D182" s="8" t="s">
        <v>238</v>
      </c>
      <c r="E182" s="8" t="s">
        <v>282</v>
      </c>
      <c r="F182" s="5"/>
      <c r="G182" s="13">
        <f t="shared" ref="G182:G221" si="63">H182+I182</f>
        <v>100</v>
      </c>
      <c r="H182" s="16">
        <f>H183</f>
        <v>100</v>
      </c>
      <c r="I182" s="16">
        <f>I183</f>
        <v>0</v>
      </c>
      <c r="J182" s="13">
        <f t="shared" ref="J182:J221" si="64">K182+L182</f>
        <v>150</v>
      </c>
      <c r="K182" s="16">
        <f>K183</f>
        <v>150</v>
      </c>
      <c r="L182" s="16">
        <f>L183</f>
        <v>0</v>
      </c>
      <c r="M182" s="13">
        <f t="shared" ref="M182:M221" si="65">N182+O182</f>
        <v>150</v>
      </c>
      <c r="N182" s="16">
        <f>N183</f>
        <v>150</v>
      </c>
      <c r="O182" s="16">
        <f>O183</f>
        <v>0</v>
      </c>
    </row>
    <row r="183" spans="1:15" ht="33.75" x14ac:dyDescent="0.25">
      <c r="A183" s="1" t="s">
        <v>37</v>
      </c>
      <c r="B183" s="59">
        <v>851</v>
      </c>
      <c r="C183" s="5" t="s">
        <v>233</v>
      </c>
      <c r="D183" s="8" t="s">
        <v>238</v>
      </c>
      <c r="E183" s="8" t="s">
        <v>283</v>
      </c>
      <c r="F183" s="5"/>
      <c r="G183" s="13">
        <f t="shared" si="63"/>
        <v>100</v>
      </c>
      <c r="H183" s="16">
        <f>H184</f>
        <v>100</v>
      </c>
      <c r="I183" s="16">
        <f>I184</f>
        <v>0</v>
      </c>
      <c r="J183" s="13">
        <f t="shared" si="64"/>
        <v>150</v>
      </c>
      <c r="K183" s="16">
        <f>K184</f>
        <v>150</v>
      </c>
      <c r="L183" s="16">
        <f>L184</f>
        <v>0</v>
      </c>
      <c r="M183" s="13">
        <f t="shared" si="65"/>
        <v>150</v>
      </c>
      <c r="N183" s="16">
        <f>N184</f>
        <v>150</v>
      </c>
      <c r="O183" s="16">
        <f>O184</f>
        <v>0</v>
      </c>
    </row>
    <row r="184" spans="1:15" ht="22.5" x14ac:dyDescent="0.25">
      <c r="A184" s="1" t="s">
        <v>8</v>
      </c>
      <c r="B184" s="59">
        <v>851</v>
      </c>
      <c r="C184" s="5" t="s">
        <v>233</v>
      </c>
      <c r="D184" s="8" t="s">
        <v>238</v>
      </c>
      <c r="E184" s="8" t="s">
        <v>283</v>
      </c>
      <c r="F184" s="5" t="s">
        <v>253</v>
      </c>
      <c r="G184" s="13">
        <f t="shared" si="63"/>
        <v>100</v>
      </c>
      <c r="H184" s="16">
        <v>100</v>
      </c>
      <c r="I184" s="16"/>
      <c r="J184" s="13">
        <f t="shared" si="64"/>
        <v>150</v>
      </c>
      <c r="K184" s="16">
        <v>150</v>
      </c>
      <c r="L184" s="16"/>
      <c r="M184" s="13">
        <f t="shared" si="65"/>
        <v>150</v>
      </c>
      <c r="N184" s="16">
        <v>150</v>
      </c>
      <c r="O184" s="16"/>
    </row>
    <row r="185" spans="1:15" ht="22.5" x14ac:dyDescent="0.25">
      <c r="A185" s="1" t="s">
        <v>38</v>
      </c>
      <c r="B185" s="59">
        <v>851</v>
      </c>
      <c r="C185" s="5" t="s">
        <v>233</v>
      </c>
      <c r="D185" s="8" t="s">
        <v>238</v>
      </c>
      <c r="E185" s="8" t="s">
        <v>284</v>
      </c>
      <c r="F185" s="5"/>
      <c r="G185" s="13">
        <f t="shared" si="63"/>
        <v>500</v>
      </c>
      <c r="H185" s="16">
        <f>H186</f>
        <v>500</v>
      </c>
      <c r="I185" s="16">
        <f>I186</f>
        <v>0</v>
      </c>
      <c r="J185" s="13">
        <f t="shared" si="64"/>
        <v>500</v>
      </c>
      <c r="K185" s="16">
        <f>K186</f>
        <v>500</v>
      </c>
      <c r="L185" s="16">
        <f>L186</f>
        <v>0</v>
      </c>
      <c r="M185" s="13">
        <f t="shared" si="65"/>
        <v>500</v>
      </c>
      <c r="N185" s="16">
        <f>N186</f>
        <v>500</v>
      </c>
      <c r="O185" s="16">
        <f>O186</f>
        <v>0</v>
      </c>
    </row>
    <row r="186" spans="1:15" ht="22.5" x14ac:dyDescent="0.25">
      <c r="A186" s="1" t="s">
        <v>7</v>
      </c>
      <c r="B186" s="59">
        <v>851</v>
      </c>
      <c r="C186" s="5" t="s">
        <v>233</v>
      </c>
      <c r="D186" s="8" t="s">
        <v>238</v>
      </c>
      <c r="E186" s="8" t="s">
        <v>285</v>
      </c>
      <c r="F186" s="5"/>
      <c r="G186" s="13">
        <f t="shared" si="63"/>
        <v>500</v>
      </c>
      <c r="H186" s="16">
        <f>H187</f>
        <v>500</v>
      </c>
      <c r="I186" s="16">
        <f>I187</f>
        <v>0</v>
      </c>
      <c r="J186" s="13">
        <f t="shared" si="64"/>
        <v>500</v>
      </c>
      <c r="K186" s="16">
        <f>K187</f>
        <v>500</v>
      </c>
      <c r="L186" s="16">
        <f>L187</f>
        <v>0</v>
      </c>
      <c r="M186" s="13">
        <f t="shared" si="65"/>
        <v>500</v>
      </c>
      <c r="N186" s="16">
        <f>N187</f>
        <v>500</v>
      </c>
      <c r="O186" s="16">
        <f>O187</f>
        <v>0</v>
      </c>
    </row>
    <row r="187" spans="1:15" ht="22.5" x14ac:dyDescent="0.25">
      <c r="A187" s="1" t="s">
        <v>8</v>
      </c>
      <c r="B187" s="59">
        <v>851</v>
      </c>
      <c r="C187" s="5" t="s">
        <v>233</v>
      </c>
      <c r="D187" s="8" t="s">
        <v>238</v>
      </c>
      <c r="E187" s="8" t="s">
        <v>285</v>
      </c>
      <c r="F187" s="5" t="s">
        <v>253</v>
      </c>
      <c r="G187" s="13">
        <f t="shared" si="63"/>
        <v>500</v>
      </c>
      <c r="H187" s="16">
        <v>500</v>
      </c>
      <c r="I187" s="16"/>
      <c r="J187" s="13">
        <f t="shared" si="64"/>
        <v>500</v>
      </c>
      <c r="K187" s="16">
        <v>500</v>
      </c>
      <c r="L187" s="16"/>
      <c r="M187" s="13">
        <f t="shared" si="65"/>
        <v>500</v>
      </c>
      <c r="N187" s="16">
        <v>500</v>
      </c>
      <c r="O187" s="16"/>
    </row>
    <row r="188" spans="1:15" ht="22.5" x14ac:dyDescent="0.25">
      <c r="A188" s="1" t="s">
        <v>39</v>
      </c>
      <c r="B188" s="59">
        <v>851</v>
      </c>
      <c r="C188" s="5" t="s">
        <v>233</v>
      </c>
      <c r="D188" s="8" t="s">
        <v>238</v>
      </c>
      <c r="E188" s="8" t="s">
        <v>286</v>
      </c>
      <c r="F188" s="5"/>
      <c r="G188" s="13">
        <f t="shared" si="63"/>
        <v>2980</v>
      </c>
      <c r="H188" s="16">
        <f>H189</f>
        <v>2980</v>
      </c>
      <c r="I188" s="16">
        <f>I189</f>
        <v>0</v>
      </c>
      <c r="J188" s="13">
        <f t="shared" si="64"/>
        <v>2980</v>
      </c>
      <c r="K188" s="16">
        <f>K189</f>
        <v>2980</v>
      </c>
      <c r="L188" s="16">
        <f>L189</f>
        <v>0</v>
      </c>
      <c r="M188" s="13">
        <f t="shared" si="65"/>
        <v>2780</v>
      </c>
      <c r="N188" s="16">
        <f>N189</f>
        <v>2780</v>
      </c>
      <c r="O188" s="16">
        <f>O189</f>
        <v>0</v>
      </c>
    </row>
    <row r="189" spans="1:15" ht="22.5" x14ac:dyDescent="0.25">
      <c r="A189" s="1" t="s">
        <v>7</v>
      </c>
      <c r="B189" s="59">
        <v>851</v>
      </c>
      <c r="C189" s="5" t="s">
        <v>233</v>
      </c>
      <c r="D189" s="8" t="s">
        <v>238</v>
      </c>
      <c r="E189" s="8" t="s">
        <v>287</v>
      </c>
      <c r="F189" s="5"/>
      <c r="G189" s="13">
        <f t="shared" si="63"/>
        <v>2980</v>
      </c>
      <c r="H189" s="16">
        <f>H190</f>
        <v>2980</v>
      </c>
      <c r="I189" s="16">
        <f>I190</f>
        <v>0</v>
      </c>
      <c r="J189" s="13">
        <f t="shared" si="64"/>
        <v>2980</v>
      </c>
      <c r="K189" s="16">
        <f>K190</f>
        <v>2980</v>
      </c>
      <c r="L189" s="16">
        <f>L190</f>
        <v>0</v>
      </c>
      <c r="M189" s="13">
        <f t="shared" si="65"/>
        <v>2780</v>
      </c>
      <c r="N189" s="16">
        <f>N190</f>
        <v>2780</v>
      </c>
      <c r="O189" s="16">
        <f>O190</f>
        <v>0</v>
      </c>
    </row>
    <row r="190" spans="1:15" ht="22.5" x14ac:dyDescent="0.25">
      <c r="A190" s="1" t="s">
        <v>8</v>
      </c>
      <c r="B190" s="58">
        <v>851</v>
      </c>
      <c r="C190" s="5" t="s">
        <v>233</v>
      </c>
      <c r="D190" s="8" t="s">
        <v>238</v>
      </c>
      <c r="E190" s="8" t="s">
        <v>287</v>
      </c>
      <c r="F190" s="5" t="s">
        <v>253</v>
      </c>
      <c r="G190" s="13">
        <f t="shared" si="63"/>
        <v>2980</v>
      </c>
      <c r="H190" s="16">
        <f>3480-500</f>
        <v>2980</v>
      </c>
      <c r="I190" s="16"/>
      <c r="J190" s="13">
        <f t="shared" si="64"/>
        <v>2980</v>
      </c>
      <c r="K190" s="16">
        <f>3480-500</f>
        <v>2980</v>
      </c>
      <c r="L190" s="16"/>
      <c r="M190" s="13">
        <f t="shared" si="65"/>
        <v>2780</v>
      </c>
      <c r="N190" s="16">
        <v>2780</v>
      </c>
      <c r="O190" s="16"/>
    </row>
    <row r="191" spans="1:15" x14ac:dyDescent="0.25">
      <c r="A191" s="1" t="s">
        <v>11</v>
      </c>
      <c r="B191" s="59">
        <v>851</v>
      </c>
      <c r="C191" s="5" t="s">
        <v>233</v>
      </c>
      <c r="D191" s="8" t="s">
        <v>238</v>
      </c>
      <c r="E191" s="8" t="s">
        <v>256</v>
      </c>
      <c r="F191" s="5"/>
      <c r="G191" s="13">
        <f>G192</f>
        <v>19263.427669999997</v>
      </c>
      <c r="H191" s="13">
        <f t="shared" ref="H191:O191" si="66">H192</f>
        <v>17661.899999999998</v>
      </c>
      <c r="I191" s="13">
        <f t="shared" si="66"/>
        <v>1601.5276700000002</v>
      </c>
      <c r="J191" s="13">
        <f t="shared" si="66"/>
        <v>19582.34289</v>
      </c>
      <c r="K191" s="13">
        <f t="shared" si="66"/>
        <v>17893.900000000001</v>
      </c>
      <c r="L191" s="13">
        <f t="shared" si="66"/>
        <v>1688.4428899999998</v>
      </c>
      <c r="M191" s="13">
        <f t="shared" si="66"/>
        <v>20686.044279999998</v>
      </c>
      <c r="N191" s="13">
        <f t="shared" si="66"/>
        <v>18965.472679999999</v>
      </c>
      <c r="O191" s="13">
        <f t="shared" si="66"/>
        <v>1720.5715999999998</v>
      </c>
    </row>
    <row r="192" spans="1:15" ht="22.5" x14ac:dyDescent="0.25">
      <c r="A192" s="1" t="s">
        <v>12</v>
      </c>
      <c r="B192" s="59">
        <v>851</v>
      </c>
      <c r="C192" s="5" t="s">
        <v>233</v>
      </c>
      <c r="D192" s="8" t="s">
        <v>238</v>
      </c>
      <c r="E192" s="8" t="s">
        <v>257</v>
      </c>
      <c r="F192" s="5"/>
      <c r="G192" s="13">
        <f>G193+G197+G199+G202+G205</f>
        <v>19263.427669999997</v>
      </c>
      <c r="H192" s="13">
        <f t="shared" ref="H192:O192" si="67">H193+H197+H199+H202+H205</f>
        <v>17661.899999999998</v>
      </c>
      <c r="I192" s="13">
        <f t="shared" si="67"/>
        <v>1601.5276700000002</v>
      </c>
      <c r="J192" s="13">
        <f t="shared" si="67"/>
        <v>19582.34289</v>
      </c>
      <c r="K192" s="13">
        <f t="shared" si="67"/>
        <v>17893.900000000001</v>
      </c>
      <c r="L192" s="13">
        <f t="shared" si="67"/>
        <v>1688.4428899999998</v>
      </c>
      <c r="M192" s="13">
        <f t="shared" si="67"/>
        <v>20686.044279999998</v>
      </c>
      <c r="N192" s="13">
        <f t="shared" si="67"/>
        <v>18965.472679999999</v>
      </c>
      <c r="O192" s="13">
        <f t="shared" si="67"/>
        <v>1720.5715999999998</v>
      </c>
    </row>
    <row r="193" spans="1:15" ht="22.5" x14ac:dyDescent="0.25">
      <c r="A193" s="1" t="s">
        <v>41</v>
      </c>
      <c r="B193" s="59">
        <v>851</v>
      </c>
      <c r="C193" s="5" t="s">
        <v>233</v>
      </c>
      <c r="D193" s="8" t="s">
        <v>238</v>
      </c>
      <c r="E193" s="8" t="s">
        <v>290</v>
      </c>
      <c r="F193" s="5"/>
      <c r="G193" s="13">
        <f t="shared" si="63"/>
        <v>17361.899999999998</v>
      </c>
      <c r="H193" s="16">
        <f>H194+H195+H196</f>
        <v>17361.899999999998</v>
      </c>
      <c r="I193" s="16">
        <f>I194+I195+I196</f>
        <v>0</v>
      </c>
      <c r="J193" s="13">
        <f t="shared" si="64"/>
        <v>17593.900000000001</v>
      </c>
      <c r="K193" s="16">
        <f>K194+K195+K196</f>
        <v>17593.900000000001</v>
      </c>
      <c r="L193" s="16">
        <f>L194+L195+L196</f>
        <v>0</v>
      </c>
      <c r="M193" s="13">
        <f t="shared" si="65"/>
        <v>18665.472679999999</v>
      </c>
      <c r="N193" s="16">
        <f>N194+N195+N196</f>
        <v>18665.472679999999</v>
      </c>
      <c r="O193" s="16">
        <f>O194+O195+O196</f>
        <v>0</v>
      </c>
    </row>
    <row r="194" spans="1:15" x14ac:dyDescent="0.25">
      <c r="A194" s="1" t="s">
        <v>42</v>
      </c>
      <c r="B194" s="59">
        <v>851</v>
      </c>
      <c r="C194" s="5" t="s">
        <v>233</v>
      </c>
      <c r="D194" s="8" t="s">
        <v>238</v>
      </c>
      <c r="E194" s="8" t="s">
        <v>290</v>
      </c>
      <c r="F194" s="5" t="s">
        <v>291</v>
      </c>
      <c r="G194" s="13">
        <f t="shared" si="63"/>
        <v>13024.9</v>
      </c>
      <c r="H194" s="16">
        <f>10449+3155.6-579.7</f>
        <v>13024.9</v>
      </c>
      <c r="I194" s="16"/>
      <c r="J194" s="13">
        <f t="shared" si="64"/>
        <v>13566.2</v>
      </c>
      <c r="K194" s="16">
        <f>18566.2-5000</f>
        <v>13566.2</v>
      </c>
      <c r="L194" s="16"/>
      <c r="M194" s="13">
        <f t="shared" si="65"/>
        <v>14633.072679999999</v>
      </c>
      <c r="N194" s="16">
        <f>19278.3-4645.22732</f>
        <v>14633.072679999999</v>
      </c>
      <c r="O194" s="16"/>
    </row>
    <row r="195" spans="1:15" ht="22.5" x14ac:dyDescent="0.25">
      <c r="A195" s="1" t="s">
        <v>8</v>
      </c>
      <c r="B195" s="59">
        <v>851</v>
      </c>
      <c r="C195" s="5" t="s">
        <v>233</v>
      </c>
      <c r="D195" s="8" t="s">
        <v>238</v>
      </c>
      <c r="E195" s="8" t="s">
        <v>290</v>
      </c>
      <c r="F195" s="5" t="s">
        <v>253</v>
      </c>
      <c r="G195" s="13">
        <f t="shared" si="63"/>
        <v>4181.3999999999996</v>
      </c>
      <c r="H195" s="16">
        <f>4881.4-700</f>
        <v>4181.3999999999996</v>
      </c>
      <c r="I195" s="16"/>
      <c r="J195" s="13">
        <f t="shared" si="64"/>
        <v>4027.7</v>
      </c>
      <c r="K195" s="16">
        <v>4027.7</v>
      </c>
      <c r="L195" s="16"/>
      <c r="M195" s="13">
        <f t="shared" si="65"/>
        <v>4032.4</v>
      </c>
      <c r="N195" s="16">
        <v>4032.4</v>
      </c>
      <c r="O195" s="16"/>
    </row>
    <row r="196" spans="1:15" x14ac:dyDescent="0.25">
      <c r="A196" s="1" t="s">
        <v>10</v>
      </c>
      <c r="B196" s="59">
        <v>851</v>
      </c>
      <c r="C196" s="5" t="s">
        <v>233</v>
      </c>
      <c r="D196" s="8" t="s">
        <v>238</v>
      </c>
      <c r="E196" s="8" t="s">
        <v>290</v>
      </c>
      <c r="F196" s="5" t="s">
        <v>255</v>
      </c>
      <c r="G196" s="13">
        <f t="shared" si="63"/>
        <v>155.6</v>
      </c>
      <c r="H196" s="16">
        <f>80.6+5+70</f>
        <v>155.6</v>
      </c>
      <c r="I196" s="16"/>
      <c r="J196" s="13">
        <f t="shared" si="64"/>
        <v>0</v>
      </c>
      <c r="K196" s="16"/>
      <c r="L196" s="16"/>
      <c r="M196" s="13">
        <f t="shared" si="65"/>
        <v>0</v>
      </c>
      <c r="N196" s="16"/>
      <c r="O196" s="16"/>
    </row>
    <row r="197" spans="1:15" ht="33.75" x14ac:dyDescent="0.25">
      <c r="A197" s="1" t="s">
        <v>43</v>
      </c>
      <c r="B197" s="59">
        <v>851</v>
      </c>
      <c r="C197" s="5" t="s">
        <v>233</v>
      </c>
      <c r="D197" s="8" t="s">
        <v>238</v>
      </c>
      <c r="E197" s="8" t="s">
        <v>292</v>
      </c>
      <c r="F197" s="5"/>
      <c r="G197" s="13">
        <f t="shared" si="63"/>
        <v>300</v>
      </c>
      <c r="H197" s="16">
        <f>H198</f>
        <v>300</v>
      </c>
      <c r="I197" s="16">
        <f>I198</f>
        <v>0</v>
      </c>
      <c r="J197" s="13">
        <f t="shared" si="64"/>
        <v>300</v>
      </c>
      <c r="K197" s="16">
        <f>K198</f>
        <v>300</v>
      </c>
      <c r="L197" s="16">
        <f>L198</f>
        <v>0</v>
      </c>
      <c r="M197" s="13">
        <f t="shared" si="65"/>
        <v>300</v>
      </c>
      <c r="N197" s="16">
        <f>N198</f>
        <v>300</v>
      </c>
      <c r="O197" s="16">
        <f>O198</f>
        <v>0</v>
      </c>
    </row>
    <row r="198" spans="1:15" ht="22.5" x14ac:dyDescent="0.25">
      <c r="A198" s="1" t="s">
        <v>8</v>
      </c>
      <c r="B198" s="59">
        <v>851</v>
      </c>
      <c r="C198" s="5" t="s">
        <v>233</v>
      </c>
      <c r="D198" s="8" t="s">
        <v>238</v>
      </c>
      <c r="E198" s="8" t="s">
        <v>292</v>
      </c>
      <c r="F198" s="5" t="s">
        <v>253</v>
      </c>
      <c r="G198" s="13">
        <f t="shared" si="63"/>
        <v>300</v>
      </c>
      <c r="H198" s="16">
        <v>300</v>
      </c>
      <c r="I198" s="16"/>
      <c r="J198" s="13">
        <f t="shared" si="64"/>
        <v>300</v>
      </c>
      <c r="K198" s="16">
        <v>300</v>
      </c>
      <c r="L198" s="16"/>
      <c r="M198" s="13">
        <f t="shared" si="65"/>
        <v>300</v>
      </c>
      <c r="N198" s="16">
        <v>300</v>
      </c>
      <c r="O198" s="16"/>
    </row>
    <row r="199" spans="1:15" ht="33.75" x14ac:dyDescent="0.25">
      <c r="A199" s="1" t="s">
        <v>45</v>
      </c>
      <c r="B199" s="58">
        <v>851</v>
      </c>
      <c r="C199" s="5" t="s">
        <v>233</v>
      </c>
      <c r="D199" s="8" t="s">
        <v>238</v>
      </c>
      <c r="E199" s="8" t="s">
        <v>294</v>
      </c>
      <c r="F199" s="5"/>
      <c r="G199" s="13">
        <f t="shared" si="63"/>
        <v>647.77508</v>
      </c>
      <c r="H199" s="16">
        <f>H200+H201</f>
        <v>0</v>
      </c>
      <c r="I199" s="16">
        <f>I200+I201</f>
        <v>647.77508</v>
      </c>
      <c r="J199" s="13">
        <f t="shared" si="64"/>
        <v>673.08270000000005</v>
      </c>
      <c r="K199" s="16">
        <f>K200+K201</f>
        <v>0</v>
      </c>
      <c r="L199" s="16">
        <f>L200+L201</f>
        <v>673.08270000000005</v>
      </c>
      <c r="M199" s="13">
        <f t="shared" si="65"/>
        <v>699.38310000000001</v>
      </c>
      <c r="N199" s="16">
        <f>N200+N201</f>
        <v>0</v>
      </c>
      <c r="O199" s="16">
        <f>O200+O201</f>
        <v>699.38310000000001</v>
      </c>
    </row>
    <row r="200" spans="1:15" ht="22.5" x14ac:dyDescent="0.25">
      <c r="A200" s="1" t="s">
        <v>5</v>
      </c>
      <c r="B200" s="59">
        <v>851</v>
      </c>
      <c r="C200" s="5" t="s">
        <v>233</v>
      </c>
      <c r="D200" s="8" t="s">
        <v>238</v>
      </c>
      <c r="E200" s="8" t="s">
        <v>294</v>
      </c>
      <c r="F200" s="5" t="s">
        <v>249</v>
      </c>
      <c r="G200" s="13">
        <f t="shared" si="63"/>
        <v>622.72</v>
      </c>
      <c r="H200" s="16"/>
      <c r="I200" s="16">
        <v>622.72</v>
      </c>
      <c r="J200" s="13">
        <f t="shared" si="64"/>
        <v>625.74</v>
      </c>
      <c r="K200" s="16"/>
      <c r="L200" s="16">
        <v>625.74</v>
      </c>
      <c r="M200" s="13">
        <f t="shared" si="65"/>
        <v>625.74</v>
      </c>
      <c r="N200" s="16"/>
      <c r="O200" s="16">
        <v>625.74</v>
      </c>
    </row>
    <row r="201" spans="1:15" ht="22.5" x14ac:dyDescent="0.25">
      <c r="A201" s="1" t="s">
        <v>8</v>
      </c>
      <c r="B201" s="59">
        <v>851</v>
      </c>
      <c r="C201" s="5" t="s">
        <v>233</v>
      </c>
      <c r="D201" s="8" t="s">
        <v>238</v>
      </c>
      <c r="E201" s="8" t="s">
        <v>294</v>
      </c>
      <c r="F201" s="5" t="s">
        <v>253</v>
      </c>
      <c r="G201" s="13">
        <f t="shared" si="63"/>
        <v>25.05508</v>
      </c>
      <c r="H201" s="16"/>
      <c r="I201" s="16">
        <v>25.05508</v>
      </c>
      <c r="J201" s="13">
        <f t="shared" si="64"/>
        <v>47.342700000000001</v>
      </c>
      <c r="K201" s="16"/>
      <c r="L201" s="16">
        <v>47.342700000000001</v>
      </c>
      <c r="M201" s="13">
        <f t="shared" si="65"/>
        <v>73.643100000000004</v>
      </c>
      <c r="N201" s="16"/>
      <c r="O201" s="16">
        <v>73.643100000000004</v>
      </c>
    </row>
    <row r="202" spans="1:15" ht="45" x14ac:dyDescent="0.25">
      <c r="A202" s="1" t="s">
        <v>46</v>
      </c>
      <c r="B202" s="59">
        <v>851</v>
      </c>
      <c r="C202" s="5" t="s">
        <v>233</v>
      </c>
      <c r="D202" s="8" t="s">
        <v>238</v>
      </c>
      <c r="E202" s="8" t="s">
        <v>295</v>
      </c>
      <c r="F202" s="5"/>
      <c r="G202" s="13">
        <f t="shared" si="63"/>
        <v>858.95153000000005</v>
      </c>
      <c r="H202" s="16">
        <f>H203+H204</f>
        <v>0</v>
      </c>
      <c r="I202" s="16">
        <f>I203+I204</f>
        <v>858.95153000000005</v>
      </c>
      <c r="J202" s="13">
        <f t="shared" si="64"/>
        <v>916.76297999999997</v>
      </c>
      <c r="K202" s="16">
        <f>K203+K204</f>
        <v>0</v>
      </c>
      <c r="L202" s="16">
        <f>L203+L204</f>
        <v>916.76297999999997</v>
      </c>
      <c r="M202" s="13">
        <f t="shared" si="65"/>
        <v>918.64622999999995</v>
      </c>
      <c r="N202" s="16">
        <f>N203+N204</f>
        <v>0</v>
      </c>
      <c r="O202" s="16">
        <f>O203+O204</f>
        <v>918.64622999999995</v>
      </c>
    </row>
    <row r="203" spans="1:15" ht="22.5" x14ac:dyDescent="0.25">
      <c r="A203" s="1" t="s">
        <v>5</v>
      </c>
      <c r="B203" s="59">
        <v>851</v>
      </c>
      <c r="C203" s="5" t="s">
        <v>233</v>
      </c>
      <c r="D203" s="8" t="s">
        <v>238</v>
      </c>
      <c r="E203" s="8" t="s">
        <v>295</v>
      </c>
      <c r="F203" s="5" t="s">
        <v>249</v>
      </c>
      <c r="G203" s="13">
        <f t="shared" si="63"/>
        <v>703.35</v>
      </c>
      <c r="H203" s="16"/>
      <c r="I203" s="16">
        <v>703.35</v>
      </c>
      <c r="J203" s="13">
        <f t="shared" si="64"/>
        <v>735.8</v>
      </c>
      <c r="K203" s="16"/>
      <c r="L203" s="16">
        <v>735.8</v>
      </c>
      <c r="M203" s="13">
        <f t="shared" si="65"/>
        <v>735.8</v>
      </c>
      <c r="N203" s="16"/>
      <c r="O203" s="16">
        <v>735.8</v>
      </c>
    </row>
    <row r="204" spans="1:15" ht="22.5" x14ac:dyDescent="0.25">
      <c r="A204" s="1" t="s">
        <v>8</v>
      </c>
      <c r="B204" s="59">
        <v>851</v>
      </c>
      <c r="C204" s="5" t="s">
        <v>233</v>
      </c>
      <c r="D204" s="8" t="s">
        <v>238</v>
      </c>
      <c r="E204" s="8" t="s">
        <v>295</v>
      </c>
      <c r="F204" s="5" t="s">
        <v>253</v>
      </c>
      <c r="G204" s="13">
        <f t="shared" si="63"/>
        <v>155.60153</v>
      </c>
      <c r="H204" s="16"/>
      <c r="I204" s="16">
        <v>155.60153</v>
      </c>
      <c r="J204" s="13">
        <f t="shared" si="64"/>
        <v>180.96297999999999</v>
      </c>
      <c r="K204" s="16"/>
      <c r="L204" s="16">
        <v>180.96297999999999</v>
      </c>
      <c r="M204" s="13">
        <f t="shared" si="65"/>
        <v>182.84622999999999</v>
      </c>
      <c r="N204" s="16"/>
      <c r="O204" s="16">
        <v>182.84622999999999</v>
      </c>
    </row>
    <row r="205" spans="1:15" ht="67.5" x14ac:dyDescent="0.25">
      <c r="A205" s="1" t="s">
        <v>47</v>
      </c>
      <c r="B205" s="59">
        <v>851</v>
      </c>
      <c r="C205" s="5" t="s">
        <v>233</v>
      </c>
      <c r="D205" s="8" t="s">
        <v>238</v>
      </c>
      <c r="E205" s="8" t="s">
        <v>296</v>
      </c>
      <c r="F205" s="5"/>
      <c r="G205" s="13">
        <f t="shared" si="63"/>
        <v>94.801060000000007</v>
      </c>
      <c r="H205" s="16">
        <f>H206</f>
        <v>0</v>
      </c>
      <c r="I205" s="16">
        <f>I206</f>
        <v>94.801060000000007</v>
      </c>
      <c r="J205" s="13">
        <f t="shared" si="64"/>
        <v>98.597210000000004</v>
      </c>
      <c r="K205" s="16">
        <f>K206</f>
        <v>0</v>
      </c>
      <c r="L205" s="16">
        <f>L206</f>
        <v>98.597210000000004</v>
      </c>
      <c r="M205" s="13">
        <f t="shared" si="65"/>
        <v>102.54227</v>
      </c>
      <c r="N205" s="16">
        <f>N206</f>
        <v>0</v>
      </c>
      <c r="O205" s="16">
        <f>O206</f>
        <v>102.54227</v>
      </c>
    </row>
    <row r="206" spans="1:15" ht="22.5" x14ac:dyDescent="0.25">
      <c r="A206" s="1" t="s">
        <v>5</v>
      </c>
      <c r="B206" s="59">
        <v>851</v>
      </c>
      <c r="C206" s="5" t="s">
        <v>233</v>
      </c>
      <c r="D206" s="8" t="s">
        <v>238</v>
      </c>
      <c r="E206" s="8" t="s">
        <v>296</v>
      </c>
      <c r="F206" s="5" t="s">
        <v>249</v>
      </c>
      <c r="G206" s="13">
        <f t="shared" si="63"/>
        <v>94.801060000000007</v>
      </c>
      <c r="H206" s="16"/>
      <c r="I206" s="16">
        <v>94.801060000000007</v>
      </c>
      <c r="J206" s="13">
        <f t="shared" si="64"/>
        <v>98.597210000000004</v>
      </c>
      <c r="K206" s="16"/>
      <c r="L206" s="16">
        <v>98.597210000000004</v>
      </c>
      <c r="M206" s="13">
        <f t="shared" si="65"/>
        <v>102.54227</v>
      </c>
      <c r="N206" s="16"/>
      <c r="O206" s="16">
        <v>102.54227</v>
      </c>
    </row>
    <row r="207" spans="1:15" x14ac:dyDescent="0.25">
      <c r="A207" s="1" t="s">
        <v>52</v>
      </c>
      <c r="B207" s="59">
        <v>851</v>
      </c>
      <c r="C207" s="5" t="s">
        <v>240</v>
      </c>
      <c r="D207" s="9"/>
      <c r="E207" s="23"/>
      <c r="F207" s="7"/>
      <c r="G207" s="13">
        <f>G208+G221</f>
        <v>5910.4</v>
      </c>
      <c r="H207" s="13">
        <f t="shared" ref="H207:M207" si="68">H208+H221</f>
        <v>5858.0579499999994</v>
      </c>
      <c r="I207" s="13">
        <f t="shared" si="68"/>
        <v>52.34205</v>
      </c>
      <c r="J207" s="13">
        <f t="shared" si="68"/>
        <v>5087.8</v>
      </c>
      <c r="K207" s="13">
        <f t="shared" si="68"/>
        <v>5087.8</v>
      </c>
      <c r="L207" s="13">
        <f t="shared" si="68"/>
        <v>0</v>
      </c>
      <c r="M207" s="13">
        <f t="shared" si="68"/>
        <v>5363.6</v>
      </c>
      <c r="N207" s="13">
        <f t="shared" ref="N207:O207" si="69">N208+N221</f>
        <v>5363.6</v>
      </c>
      <c r="O207" s="13">
        <f t="shared" si="69"/>
        <v>0</v>
      </c>
    </row>
    <row r="208" spans="1:15" ht="22.5" x14ac:dyDescent="0.25">
      <c r="A208" s="1" t="s">
        <v>54</v>
      </c>
      <c r="B208" s="58">
        <v>851</v>
      </c>
      <c r="C208" s="5" t="s">
        <v>240</v>
      </c>
      <c r="D208" s="8" t="s">
        <v>242</v>
      </c>
      <c r="E208" s="9"/>
      <c r="F208" s="7"/>
      <c r="G208" s="13">
        <f>G209</f>
        <v>5854.9</v>
      </c>
      <c r="H208" s="13">
        <f t="shared" ref="H208:O208" si="70">H209</f>
        <v>5854.9</v>
      </c>
      <c r="I208" s="13">
        <f t="shared" si="70"/>
        <v>0</v>
      </c>
      <c r="J208" s="13">
        <f t="shared" si="70"/>
        <v>5087.8</v>
      </c>
      <c r="K208" s="13">
        <f t="shared" si="70"/>
        <v>5087.8</v>
      </c>
      <c r="L208" s="13">
        <f t="shared" si="70"/>
        <v>0</v>
      </c>
      <c r="M208" s="13">
        <f t="shared" si="70"/>
        <v>5363.6</v>
      </c>
      <c r="N208" s="13">
        <f t="shared" si="70"/>
        <v>5363.6</v>
      </c>
      <c r="O208" s="13">
        <f t="shared" si="70"/>
        <v>0</v>
      </c>
    </row>
    <row r="209" spans="1:15" ht="45" x14ac:dyDescent="0.25">
      <c r="A209" s="1" t="s">
        <v>32</v>
      </c>
      <c r="B209" s="59">
        <v>851</v>
      </c>
      <c r="C209" s="5" t="s">
        <v>240</v>
      </c>
      <c r="D209" s="8" t="s">
        <v>242</v>
      </c>
      <c r="E209" s="8" t="s">
        <v>276</v>
      </c>
      <c r="F209" s="5"/>
      <c r="G209" s="13">
        <f t="shared" si="63"/>
        <v>5854.9</v>
      </c>
      <c r="H209" s="16">
        <f>H210</f>
        <v>5854.9</v>
      </c>
      <c r="I209" s="16">
        <f>I210</f>
        <v>0</v>
      </c>
      <c r="J209" s="13">
        <f t="shared" si="64"/>
        <v>5087.8</v>
      </c>
      <c r="K209" s="16">
        <f>K210</f>
        <v>5087.8</v>
      </c>
      <c r="L209" s="16">
        <f>L210</f>
        <v>0</v>
      </c>
      <c r="M209" s="13">
        <f t="shared" si="65"/>
        <v>5363.6</v>
      </c>
      <c r="N209" s="16">
        <f>N210</f>
        <v>5363.6</v>
      </c>
      <c r="O209" s="16">
        <f>O210</f>
        <v>0</v>
      </c>
    </row>
    <row r="210" spans="1:15" x14ac:dyDescent="0.25">
      <c r="A210" s="1" t="s">
        <v>17</v>
      </c>
      <c r="B210" s="59">
        <v>851</v>
      </c>
      <c r="C210" s="5" t="s">
        <v>240</v>
      </c>
      <c r="D210" s="8" t="s">
        <v>242</v>
      </c>
      <c r="E210" s="8" t="s">
        <v>277</v>
      </c>
      <c r="F210" s="5"/>
      <c r="G210" s="13">
        <f t="shared" si="63"/>
        <v>5854.9</v>
      </c>
      <c r="H210" s="16">
        <f>H211+H216</f>
        <v>5854.9</v>
      </c>
      <c r="I210" s="16">
        <f>I211+I216</f>
        <v>0</v>
      </c>
      <c r="J210" s="13">
        <f t="shared" si="64"/>
        <v>5087.8</v>
      </c>
      <c r="K210" s="16">
        <f>K211+K216</f>
        <v>5087.8</v>
      </c>
      <c r="L210" s="16">
        <f>L211+L216</f>
        <v>0</v>
      </c>
      <c r="M210" s="13">
        <f t="shared" si="65"/>
        <v>5363.6</v>
      </c>
      <c r="N210" s="16">
        <f>N211+N216</f>
        <v>5363.6</v>
      </c>
      <c r="O210" s="16">
        <f>O211+O216</f>
        <v>0</v>
      </c>
    </row>
    <row r="211" spans="1:15" ht="33.75" x14ac:dyDescent="0.25">
      <c r="A211" s="1" t="s">
        <v>53</v>
      </c>
      <c r="B211" s="59">
        <v>851</v>
      </c>
      <c r="C211" s="5" t="s">
        <v>240</v>
      </c>
      <c r="D211" s="8" t="s">
        <v>242</v>
      </c>
      <c r="E211" s="8" t="s">
        <v>299</v>
      </c>
      <c r="F211" s="5"/>
      <c r="G211" s="13">
        <f>G212+G214</f>
        <v>110</v>
      </c>
      <c r="H211" s="13">
        <f t="shared" ref="H211:O211" si="71">H212+H214</f>
        <v>110</v>
      </c>
      <c r="I211" s="13">
        <f t="shared" si="71"/>
        <v>0</v>
      </c>
      <c r="J211" s="13">
        <f t="shared" si="71"/>
        <v>110</v>
      </c>
      <c r="K211" s="13">
        <f t="shared" si="71"/>
        <v>110</v>
      </c>
      <c r="L211" s="13">
        <f t="shared" si="71"/>
        <v>0</v>
      </c>
      <c r="M211" s="13">
        <f t="shared" si="71"/>
        <v>110</v>
      </c>
      <c r="N211" s="13">
        <f t="shared" si="71"/>
        <v>110</v>
      </c>
      <c r="O211" s="13">
        <f t="shared" si="71"/>
        <v>0</v>
      </c>
    </row>
    <row r="212" spans="1:15" ht="22.5" x14ac:dyDescent="0.25">
      <c r="A212" s="1" t="s">
        <v>56</v>
      </c>
      <c r="B212" s="59">
        <v>851</v>
      </c>
      <c r="C212" s="5" t="s">
        <v>240</v>
      </c>
      <c r="D212" s="8" t="s">
        <v>242</v>
      </c>
      <c r="E212" s="8" t="s">
        <v>301</v>
      </c>
      <c r="F212" s="5"/>
      <c r="G212" s="13">
        <f t="shared" si="63"/>
        <v>100</v>
      </c>
      <c r="H212" s="16">
        <f>H213</f>
        <v>100</v>
      </c>
      <c r="I212" s="16">
        <f>I213</f>
        <v>0</v>
      </c>
      <c r="J212" s="13">
        <f t="shared" si="64"/>
        <v>100</v>
      </c>
      <c r="K212" s="16">
        <f>K213</f>
        <v>100</v>
      </c>
      <c r="L212" s="16">
        <f>L213</f>
        <v>0</v>
      </c>
      <c r="M212" s="13">
        <f t="shared" si="65"/>
        <v>100</v>
      </c>
      <c r="N212" s="16">
        <f>N213</f>
        <v>100</v>
      </c>
      <c r="O212" s="16">
        <f>O213</f>
        <v>0</v>
      </c>
    </row>
    <row r="213" spans="1:15" ht="22.5" x14ac:dyDescent="0.25">
      <c r="A213" s="1" t="s">
        <v>8</v>
      </c>
      <c r="B213" s="59">
        <v>851</v>
      </c>
      <c r="C213" s="5" t="s">
        <v>240</v>
      </c>
      <c r="D213" s="8" t="s">
        <v>242</v>
      </c>
      <c r="E213" s="8" t="s">
        <v>301</v>
      </c>
      <c r="F213" s="5" t="s">
        <v>253</v>
      </c>
      <c r="G213" s="13">
        <f t="shared" si="63"/>
        <v>100</v>
      </c>
      <c r="H213" s="16">
        <v>100</v>
      </c>
      <c r="I213" s="16"/>
      <c r="J213" s="13">
        <f t="shared" si="64"/>
        <v>100</v>
      </c>
      <c r="K213" s="16">
        <v>100</v>
      </c>
      <c r="L213" s="16"/>
      <c r="M213" s="13">
        <f t="shared" si="65"/>
        <v>100</v>
      </c>
      <c r="N213" s="16">
        <v>100</v>
      </c>
      <c r="O213" s="16"/>
    </row>
    <row r="214" spans="1:15" ht="22.5" x14ac:dyDescent="0.25">
      <c r="A214" s="1" t="s">
        <v>57</v>
      </c>
      <c r="B214" s="59">
        <v>851</v>
      </c>
      <c r="C214" s="5" t="s">
        <v>240</v>
      </c>
      <c r="D214" s="8" t="s">
        <v>242</v>
      </c>
      <c r="E214" s="8" t="s">
        <v>302</v>
      </c>
      <c r="F214" s="5"/>
      <c r="G214" s="13">
        <f t="shared" si="63"/>
        <v>10</v>
      </c>
      <c r="H214" s="16">
        <f>H215</f>
        <v>10</v>
      </c>
      <c r="I214" s="16">
        <f>I215</f>
        <v>0</v>
      </c>
      <c r="J214" s="13">
        <f t="shared" si="64"/>
        <v>10</v>
      </c>
      <c r="K214" s="16">
        <f>K215</f>
        <v>10</v>
      </c>
      <c r="L214" s="16">
        <f>L215</f>
        <v>0</v>
      </c>
      <c r="M214" s="13">
        <f t="shared" si="65"/>
        <v>10</v>
      </c>
      <c r="N214" s="16">
        <f>N215</f>
        <v>10</v>
      </c>
      <c r="O214" s="16">
        <f>O215</f>
        <v>0</v>
      </c>
    </row>
    <row r="215" spans="1:15" ht="22.5" x14ac:dyDescent="0.25">
      <c r="A215" s="1" t="s">
        <v>8</v>
      </c>
      <c r="B215" s="59">
        <v>851</v>
      </c>
      <c r="C215" s="5" t="s">
        <v>240</v>
      </c>
      <c r="D215" s="8" t="s">
        <v>242</v>
      </c>
      <c r="E215" s="8" t="s">
        <v>302</v>
      </c>
      <c r="F215" s="5" t="s">
        <v>253</v>
      </c>
      <c r="G215" s="13">
        <f t="shared" si="63"/>
        <v>10</v>
      </c>
      <c r="H215" s="16">
        <v>10</v>
      </c>
      <c r="I215" s="16"/>
      <c r="J215" s="13">
        <f t="shared" si="64"/>
        <v>10</v>
      </c>
      <c r="K215" s="16">
        <v>10</v>
      </c>
      <c r="L215" s="16"/>
      <c r="M215" s="13">
        <f t="shared" si="65"/>
        <v>10</v>
      </c>
      <c r="N215" s="16">
        <v>10</v>
      </c>
      <c r="O215" s="16"/>
    </row>
    <row r="216" spans="1:15" ht="56.25" x14ac:dyDescent="0.25">
      <c r="A216" s="1" t="s">
        <v>58</v>
      </c>
      <c r="B216" s="59">
        <v>851</v>
      </c>
      <c r="C216" s="5" t="s">
        <v>240</v>
      </c>
      <c r="D216" s="8" t="s">
        <v>242</v>
      </c>
      <c r="E216" s="8" t="s">
        <v>303</v>
      </c>
      <c r="F216" s="5"/>
      <c r="G216" s="13">
        <f t="shared" si="63"/>
        <v>5744.9</v>
      </c>
      <c r="H216" s="16">
        <f>H217</f>
        <v>5744.9</v>
      </c>
      <c r="I216" s="16">
        <f>I217</f>
        <v>0</v>
      </c>
      <c r="J216" s="13">
        <f t="shared" si="64"/>
        <v>4977.8</v>
      </c>
      <c r="K216" s="16">
        <f>K217</f>
        <v>4977.8</v>
      </c>
      <c r="L216" s="16">
        <f>L217</f>
        <v>0</v>
      </c>
      <c r="M216" s="13">
        <f t="shared" si="65"/>
        <v>5253.6</v>
      </c>
      <c r="N216" s="16">
        <f>N217</f>
        <v>5253.6</v>
      </c>
      <c r="O216" s="16">
        <f>O217</f>
        <v>0</v>
      </c>
    </row>
    <row r="217" spans="1:15" ht="22.5" x14ac:dyDescent="0.25">
      <c r="A217" s="1" t="s">
        <v>41</v>
      </c>
      <c r="B217" s="58">
        <v>851</v>
      </c>
      <c r="C217" s="5" t="s">
        <v>240</v>
      </c>
      <c r="D217" s="8" t="s">
        <v>242</v>
      </c>
      <c r="E217" s="8" t="s">
        <v>304</v>
      </c>
      <c r="F217" s="5"/>
      <c r="G217" s="13">
        <f>G218+G219+G220</f>
        <v>5744.9</v>
      </c>
      <c r="H217" s="16">
        <f>H218+H219+H220</f>
        <v>5744.9</v>
      </c>
      <c r="I217" s="16">
        <f>I218+I219+I220</f>
        <v>0</v>
      </c>
      <c r="J217" s="13">
        <f t="shared" si="64"/>
        <v>4977.8</v>
      </c>
      <c r="K217" s="16">
        <f>K218+K219+K220</f>
        <v>4977.8</v>
      </c>
      <c r="L217" s="16">
        <f>L218+L219+L220</f>
        <v>0</v>
      </c>
      <c r="M217" s="13">
        <f t="shared" si="65"/>
        <v>5253.6</v>
      </c>
      <c r="N217" s="16">
        <f>N218+N219+N220</f>
        <v>5253.6</v>
      </c>
      <c r="O217" s="16">
        <f>O218+O219+O220</f>
        <v>0</v>
      </c>
    </row>
    <row r="218" spans="1:15" x14ac:dyDescent="0.25">
      <c r="A218" s="1" t="s">
        <v>42</v>
      </c>
      <c r="B218" s="59">
        <v>851</v>
      </c>
      <c r="C218" s="5" t="s">
        <v>240</v>
      </c>
      <c r="D218" s="8" t="s">
        <v>242</v>
      </c>
      <c r="E218" s="8" t="s">
        <v>304</v>
      </c>
      <c r="F218" s="5" t="s">
        <v>291</v>
      </c>
      <c r="G218" s="13">
        <f t="shared" si="63"/>
        <v>5387.8</v>
      </c>
      <c r="H218" s="16">
        <f>4322.3+1305.3-239.8</f>
        <v>5387.8</v>
      </c>
      <c r="I218" s="16"/>
      <c r="J218" s="13">
        <f t="shared" si="64"/>
        <v>4939.3</v>
      </c>
      <c r="K218" s="16">
        <f>6939.3-2000</f>
        <v>4939.3</v>
      </c>
      <c r="L218" s="16"/>
      <c r="M218" s="13">
        <f t="shared" si="65"/>
        <v>5215.1000000000004</v>
      </c>
      <c r="N218" s="16">
        <f>7215.1-2000</f>
        <v>5215.1000000000004</v>
      </c>
      <c r="O218" s="16"/>
    </row>
    <row r="219" spans="1:15" ht="22.5" x14ac:dyDescent="0.25">
      <c r="A219" s="1" t="s">
        <v>8</v>
      </c>
      <c r="B219" s="59">
        <v>851</v>
      </c>
      <c r="C219" s="5" t="s">
        <v>240</v>
      </c>
      <c r="D219" s="8" t="s">
        <v>242</v>
      </c>
      <c r="E219" s="8" t="s">
        <v>304</v>
      </c>
      <c r="F219" s="5" t="s">
        <v>253</v>
      </c>
      <c r="G219" s="13">
        <f t="shared" si="63"/>
        <v>326.89999999999998</v>
      </c>
      <c r="H219" s="16">
        <v>326.89999999999998</v>
      </c>
      <c r="I219" s="16"/>
      <c r="J219" s="13">
        <f t="shared" si="64"/>
        <v>38.5</v>
      </c>
      <c r="K219" s="16">
        <v>38.5</v>
      </c>
      <c r="L219" s="16"/>
      <c r="M219" s="13">
        <f t="shared" si="65"/>
        <v>38.5</v>
      </c>
      <c r="N219" s="16">
        <v>38.5</v>
      </c>
      <c r="O219" s="16"/>
    </row>
    <row r="220" spans="1:15" x14ac:dyDescent="0.25">
      <c r="A220" s="1" t="s">
        <v>10</v>
      </c>
      <c r="B220" s="59">
        <v>851</v>
      </c>
      <c r="C220" s="5" t="s">
        <v>240</v>
      </c>
      <c r="D220" s="8" t="s">
        <v>242</v>
      </c>
      <c r="E220" s="8" t="s">
        <v>304</v>
      </c>
      <c r="F220" s="5" t="s">
        <v>255</v>
      </c>
      <c r="G220" s="13">
        <f t="shared" si="63"/>
        <v>30.2</v>
      </c>
      <c r="H220" s="16">
        <v>30.2</v>
      </c>
      <c r="I220" s="16"/>
      <c r="J220" s="13">
        <f t="shared" si="64"/>
        <v>0</v>
      </c>
      <c r="K220" s="16"/>
      <c r="L220" s="16"/>
      <c r="M220" s="13">
        <f t="shared" si="65"/>
        <v>0</v>
      </c>
      <c r="N220" s="16"/>
      <c r="O220" s="16"/>
    </row>
    <row r="221" spans="1:15" ht="22.5" x14ac:dyDescent="0.25">
      <c r="A221" s="1" t="s">
        <v>59</v>
      </c>
      <c r="B221" s="59">
        <v>851</v>
      </c>
      <c r="C221" s="5" t="s">
        <v>240</v>
      </c>
      <c r="D221" s="8" t="s">
        <v>243</v>
      </c>
      <c r="E221" s="9"/>
      <c r="F221" s="7"/>
      <c r="G221" s="13">
        <f t="shared" si="63"/>
        <v>55.5</v>
      </c>
      <c r="H221" s="16">
        <f t="shared" ref="H221:I224" si="72">H222</f>
        <v>3.15795</v>
      </c>
      <c r="I221" s="16">
        <f t="shared" si="72"/>
        <v>52.34205</v>
      </c>
      <c r="J221" s="13">
        <f t="shared" si="64"/>
        <v>0</v>
      </c>
      <c r="K221" s="16">
        <f t="shared" ref="K221:L224" si="73">K222</f>
        <v>0</v>
      </c>
      <c r="L221" s="16">
        <f t="shared" si="73"/>
        <v>0</v>
      </c>
      <c r="M221" s="13">
        <f t="shared" si="65"/>
        <v>0</v>
      </c>
      <c r="N221" s="16">
        <f t="shared" ref="N221:O224" si="74">N222</f>
        <v>0</v>
      </c>
      <c r="O221" s="16">
        <f t="shared" si="74"/>
        <v>0</v>
      </c>
    </row>
    <row r="222" spans="1:15" x14ac:dyDescent="0.25">
      <c r="A222" s="1" t="s">
        <v>11</v>
      </c>
      <c r="B222" s="59">
        <v>851</v>
      </c>
      <c r="C222" s="5" t="s">
        <v>240</v>
      </c>
      <c r="D222" s="8" t="s">
        <v>243</v>
      </c>
      <c r="E222" s="8" t="s">
        <v>256</v>
      </c>
      <c r="F222" s="5"/>
      <c r="G222" s="13">
        <f t="shared" ref="G222:G257" si="75">H222+I222</f>
        <v>55.5</v>
      </c>
      <c r="H222" s="16">
        <f t="shared" si="72"/>
        <v>3.15795</v>
      </c>
      <c r="I222" s="16">
        <f t="shared" si="72"/>
        <v>52.34205</v>
      </c>
      <c r="J222" s="13">
        <f t="shared" ref="J222:J257" si="76">K222+L222</f>
        <v>0</v>
      </c>
      <c r="K222" s="16">
        <f t="shared" si="73"/>
        <v>0</v>
      </c>
      <c r="L222" s="16">
        <f t="shared" si="73"/>
        <v>0</v>
      </c>
      <c r="M222" s="13">
        <f t="shared" ref="M222:M257" si="77">N222+O222</f>
        <v>0</v>
      </c>
      <c r="N222" s="16">
        <f t="shared" si="74"/>
        <v>0</v>
      </c>
      <c r="O222" s="16">
        <f t="shared" si="74"/>
        <v>0</v>
      </c>
    </row>
    <row r="223" spans="1:15" ht="22.5" x14ac:dyDescent="0.25">
      <c r="A223" s="1" t="s">
        <v>12</v>
      </c>
      <c r="B223" s="59">
        <v>851</v>
      </c>
      <c r="C223" s="5" t="s">
        <v>240</v>
      </c>
      <c r="D223" s="8" t="s">
        <v>243</v>
      </c>
      <c r="E223" s="8" t="s">
        <v>257</v>
      </c>
      <c r="F223" s="5"/>
      <c r="G223" s="13">
        <f t="shared" si="75"/>
        <v>55.5</v>
      </c>
      <c r="H223" s="16">
        <f t="shared" si="72"/>
        <v>3.15795</v>
      </c>
      <c r="I223" s="16">
        <f t="shared" si="72"/>
        <v>52.34205</v>
      </c>
      <c r="J223" s="13">
        <f t="shared" si="76"/>
        <v>0</v>
      </c>
      <c r="K223" s="16">
        <f t="shared" si="73"/>
        <v>0</v>
      </c>
      <c r="L223" s="16">
        <f t="shared" si="73"/>
        <v>0</v>
      </c>
      <c r="M223" s="13">
        <f t="shared" si="77"/>
        <v>0</v>
      </c>
      <c r="N223" s="16">
        <f t="shared" si="74"/>
        <v>0</v>
      </c>
      <c r="O223" s="16">
        <f t="shared" si="74"/>
        <v>0</v>
      </c>
    </row>
    <row r="224" spans="1:15" ht="45" x14ac:dyDescent="0.25">
      <c r="A224" s="1" t="s">
        <v>60</v>
      </c>
      <c r="B224" s="59">
        <v>851</v>
      </c>
      <c r="C224" s="5" t="s">
        <v>240</v>
      </c>
      <c r="D224" s="8" t="s">
        <v>243</v>
      </c>
      <c r="E224" s="8" t="s">
        <v>305</v>
      </c>
      <c r="F224" s="5"/>
      <c r="G224" s="13">
        <f t="shared" si="75"/>
        <v>55.5</v>
      </c>
      <c r="H224" s="16">
        <f t="shared" si="72"/>
        <v>3.15795</v>
      </c>
      <c r="I224" s="16">
        <f t="shared" si="72"/>
        <v>52.34205</v>
      </c>
      <c r="J224" s="13">
        <f t="shared" si="76"/>
        <v>0</v>
      </c>
      <c r="K224" s="16">
        <f t="shared" si="73"/>
        <v>0</v>
      </c>
      <c r="L224" s="16">
        <f t="shared" si="73"/>
        <v>0</v>
      </c>
      <c r="M224" s="13">
        <f t="shared" si="77"/>
        <v>0</v>
      </c>
      <c r="N224" s="16">
        <f t="shared" si="74"/>
        <v>0</v>
      </c>
      <c r="O224" s="16">
        <f t="shared" si="74"/>
        <v>0</v>
      </c>
    </row>
    <row r="225" spans="1:15" ht="22.5" x14ac:dyDescent="0.25">
      <c r="A225" s="1" t="s">
        <v>5</v>
      </c>
      <c r="B225" s="59">
        <v>851</v>
      </c>
      <c r="C225" s="5" t="s">
        <v>240</v>
      </c>
      <c r="D225" s="8" t="s">
        <v>243</v>
      </c>
      <c r="E225" s="8" t="s">
        <v>305</v>
      </c>
      <c r="F225" s="5" t="s">
        <v>249</v>
      </c>
      <c r="G225" s="13">
        <f t="shared" si="75"/>
        <v>55.5</v>
      </c>
      <c r="H225" s="16">
        <v>3.15795</v>
      </c>
      <c r="I225" s="16">
        <v>52.34205</v>
      </c>
      <c r="J225" s="13">
        <f t="shared" si="76"/>
        <v>0</v>
      </c>
      <c r="K225" s="16"/>
      <c r="L225" s="16"/>
      <c r="M225" s="13">
        <f t="shared" si="77"/>
        <v>0</v>
      </c>
      <c r="N225" s="16"/>
      <c r="O225" s="16"/>
    </row>
    <row r="226" spans="1:15" x14ac:dyDescent="0.25">
      <c r="A226" s="1" t="s">
        <v>61</v>
      </c>
      <c r="B226" s="58">
        <v>851</v>
      </c>
      <c r="C226" s="5" t="s">
        <v>234</v>
      </c>
      <c r="D226" s="9"/>
      <c r="E226" s="9"/>
      <c r="F226" s="7"/>
      <c r="G226" s="13">
        <f t="shared" ref="G226:M226" si="78">G227+G234+G242</f>
        <v>32784.708930000001</v>
      </c>
      <c r="H226" s="13">
        <f t="shared" si="78"/>
        <v>7311.2040399999996</v>
      </c>
      <c r="I226" s="13">
        <f t="shared" si="78"/>
        <v>2133.5048900000002</v>
      </c>
      <c r="J226" s="13">
        <f t="shared" si="78"/>
        <v>13265.866480000001</v>
      </c>
      <c r="K226" s="13">
        <f t="shared" si="78"/>
        <v>4207.9393499999996</v>
      </c>
      <c r="L226" s="13">
        <f t="shared" si="78"/>
        <v>9057.92713</v>
      </c>
      <c r="M226" s="13">
        <f t="shared" si="78"/>
        <v>3127.5201299999999</v>
      </c>
      <c r="N226" s="13">
        <f t="shared" ref="N226:O226" si="79">N227+N234</f>
        <v>1043.53988</v>
      </c>
      <c r="O226" s="13">
        <f t="shared" si="79"/>
        <v>2083.9802500000001</v>
      </c>
    </row>
    <row r="227" spans="1:15" x14ac:dyDescent="0.25">
      <c r="A227" s="1" t="s">
        <v>65</v>
      </c>
      <c r="B227" s="59">
        <v>851</v>
      </c>
      <c r="C227" s="5" t="s">
        <v>234</v>
      </c>
      <c r="D227" s="8" t="s">
        <v>235</v>
      </c>
      <c r="E227" s="9"/>
      <c r="F227" s="7"/>
      <c r="G227" s="13">
        <f t="shared" si="75"/>
        <v>2133.5048900000002</v>
      </c>
      <c r="H227" s="16">
        <f>H228</f>
        <v>0</v>
      </c>
      <c r="I227" s="16">
        <f>I228</f>
        <v>2133.5048900000002</v>
      </c>
      <c r="J227" s="13">
        <f t="shared" si="76"/>
        <v>2083.9802500000001</v>
      </c>
      <c r="K227" s="16">
        <f>K228</f>
        <v>0</v>
      </c>
      <c r="L227" s="16">
        <f>L228</f>
        <v>2083.9802500000001</v>
      </c>
      <c r="M227" s="13">
        <f t="shared" si="77"/>
        <v>2083.9802500000001</v>
      </c>
      <c r="N227" s="16">
        <f>N228</f>
        <v>0</v>
      </c>
      <c r="O227" s="16">
        <f>O228</f>
        <v>2083.9802500000001</v>
      </c>
    </row>
    <row r="228" spans="1:15" x14ac:dyDescent="0.25">
      <c r="A228" s="1" t="s">
        <v>11</v>
      </c>
      <c r="B228" s="59">
        <v>851</v>
      </c>
      <c r="C228" s="5" t="s">
        <v>234</v>
      </c>
      <c r="D228" s="8" t="s">
        <v>235</v>
      </c>
      <c r="E228" s="8" t="s">
        <v>256</v>
      </c>
      <c r="F228" s="5"/>
      <c r="G228" s="13">
        <f t="shared" si="75"/>
        <v>2133.5048900000002</v>
      </c>
      <c r="H228" s="16">
        <f>H229</f>
        <v>0</v>
      </c>
      <c r="I228" s="16">
        <f>I229</f>
        <v>2133.5048900000002</v>
      </c>
      <c r="J228" s="13">
        <f t="shared" si="76"/>
        <v>2083.9802500000001</v>
      </c>
      <c r="K228" s="16">
        <f>K229</f>
        <v>0</v>
      </c>
      <c r="L228" s="16">
        <f>L229</f>
        <v>2083.9802500000001</v>
      </c>
      <c r="M228" s="13">
        <f t="shared" si="77"/>
        <v>2083.9802500000001</v>
      </c>
      <c r="N228" s="16">
        <f>N229</f>
        <v>0</v>
      </c>
      <c r="O228" s="16">
        <f>O229</f>
        <v>2083.9802500000001</v>
      </c>
    </row>
    <row r="229" spans="1:15" ht="22.5" x14ac:dyDescent="0.25">
      <c r="A229" s="1" t="s">
        <v>12</v>
      </c>
      <c r="B229" s="59">
        <v>851</v>
      </c>
      <c r="C229" s="5" t="s">
        <v>234</v>
      </c>
      <c r="D229" s="8" t="s">
        <v>235</v>
      </c>
      <c r="E229" s="8" t="s">
        <v>257</v>
      </c>
      <c r="F229" s="5"/>
      <c r="G229" s="13">
        <f t="shared" si="75"/>
        <v>2133.5048900000002</v>
      </c>
      <c r="H229" s="16">
        <f>H230+H232</f>
        <v>0</v>
      </c>
      <c r="I229" s="16">
        <f>I230+I232</f>
        <v>2133.5048900000002</v>
      </c>
      <c r="J229" s="13">
        <f t="shared" si="76"/>
        <v>2083.9802500000001</v>
      </c>
      <c r="K229" s="16">
        <f>K230+K232</f>
        <v>0</v>
      </c>
      <c r="L229" s="16">
        <f>L230+L232</f>
        <v>2083.9802500000001</v>
      </c>
      <c r="M229" s="13">
        <f t="shared" si="77"/>
        <v>2083.9802500000001</v>
      </c>
      <c r="N229" s="16">
        <f>N230+N232</f>
        <v>0</v>
      </c>
      <c r="O229" s="16">
        <f>O230+O232</f>
        <v>2083.9802500000001</v>
      </c>
    </row>
    <row r="230" spans="1:15" ht="67.5" x14ac:dyDescent="0.25">
      <c r="A230" s="1" t="s">
        <v>66</v>
      </c>
      <c r="B230" s="59">
        <v>851</v>
      </c>
      <c r="C230" s="5" t="s">
        <v>234</v>
      </c>
      <c r="D230" s="8" t="s">
        <v>235</v>
      </c>
      <c r="E230" s="8" t="s">
        <v>308</v>
      </c>
      <c r="F230" s="5"/>
      <c r="G230" s="13">
        <f t="shared" si="75"/>
        <v>615.30200000000002</v>
      </c>
      <c r="H230" s="16">
        <f>H231</f>
        <v>0</v>
      </c>
      <c r="I230" s="16">
        <f>I231</f>
        <v>615.30200000000002</v>
      </c>
      <c r="J230" s="13">
        <f t="shared" si="76"/>
        <v>615.30200000000002</v>
      </c>
      <c r="K230" s="16">
        <f>K231</f>
        <v>0</v>
      </c>
      <c r="L230" s="16">
        <f>L231</f>
        <v>615.30200000000002</v>
      </c>
      <c r="M230" s="13">
        <f t="shared" si="77"/>
        <v>615.30200000000002</v>
      </c>
      <c r="N230" s="16">
        <f>N231</f>
        <v>0</v>
      </c>
      <c r="O230" s="16">
        <f>O231</f>
        <v>615.30200000000002</v>
      </c>
    </row>
    <row r="231" spans="1:15" ht="22.5" x14ac:dyDescent="0.25">
      <c r="A231" s="1" t="s">
        <v>8</v>
      </c>
      <c r="B231" s="59">
        <v>851</v>
      </c>
      <c r="C231" s="5" t="s">
        <v>234</v>
      </c>
      <c r="D231" s="8" t="s">
        <v>235</v>
      </c>
      <c r="E231" s="8" t="s">
        <v>308</v>
      </c>
      <c r="F231" s="5" t="s">
        <v>253</v>
      </c>
      <c r="G231" s="13">
        <f t="shared" si="75"/>
        <v>615.30200000000002</v>
      </c>
      <c r="H231" s="16"/>
      <c r="I231" s="16">
        <v>615.30200000000002</v>
      </c>
      <c r="J231" s="13">
        <f t="shared" si="76"/>
        <v>615.30200000000002</v>
      </c>
      <c r="K231" s="16"/>
      <c r="L231" s="16">
        <v>615.30200000000002</v>
      </c>
      <c r="M231" s="13">
        <f t="shared" si="77"/>
        <v>615.30200000000002</v>
      </c>
      <c r="N231" s="16"/>
      <c r="O231" s="16">
        <v>615.30200000000002</v>
      </c>
    </row>
    <row r="232" spans="1:15" ht="22.5" x14ac:dyDescent="0.25">
      <c r="A232" s="1" t="s">
        <v>507</v>
      </c>
      <c r="B232" s="59">
        <v>851</v>
      </c>
      <c r="C232" s="5" t="s">
        <v>234</v>
      </c>
      <c r="D232" s="8" t="s">
        <v>235</v>
      </c>
      <c r="E232" s="8" t="s">
        <v>309</v>
      </c>
      <c r="F232" s="5"/>
      <c r="G232" s="13">
        <f t="shared" si="75"/>
        <v>1518.20289</v>
      </c>
      <c r="H232" s="16">
        <f>H233</f>
        <v>0</v>
      </c>
      <c r="I232" s="16">
        <f>I233</f>
        <v>1518.20289</v>
      </c>
      <c r="J232" s="13">
        <f t="shared" si="76"/>
        <v>1468.6782499999999</v>
      </c>
      <c r="K232" s="16">
        <f>K233</f>
        <v>0</v>
      </c>
      <c r="L232" s="16">
        <f>L233</f>
        <v>1468.6782499999999</v>
      </c>
      <c r="M232" s="13">
        <f t="shared" si="77"/>
        <v>1468.6782499999999</v>
      </c>
      <c r="N232" s="16">
        <f>N233</f>
        <v>0</v>
      </c>
      <c r="O232" s="16">
        <f>O233</f>
        <v>1468.6782499999999</v>
      </c>
    </row>
    <row r="233" spans="1:15" ht="22.5" x14ac:dyDescent="0.25">
      <c r="A233" s="1" t="s">
        <v>8</v>
      </c>
      <c r="B233" s="59">
        <v>851</v>
      </c>
      <c r="C233" s="5" t="s">
        <v>234</v>
      </c>
      <c r="D233" s="8" t="s">
        <v>235</v>
      </c>
      <c r="E233" s="8" t="s">
        <v>309</v>
      </c>
      <c r="F233" s="5" t="s">
        <v>253</v>
      </c>
      <c r="G233" s="13">
        <f t="shared" si="75"/>
        <v>1518.20289</v>
      </c>
      <c r="H233" s="16"/>
      <c r="I233" s="16">
        <v>1518.20289</v>
      </c>
      <c r="J233" s="13">
        <f t="shared" si="76"/>
        <v>1468.6782499999999</v>
      </c>
      <c r="K233" s="16"/>
      <c r="L233" s="16">
        <v>1468.6782499999999</v>
      </c>
      <c r="M233" s="13">
        <f t="shared" si="77"/>
        <v>1468.6782499999999</v>
      </c>
      <c r="N233" s="16"/>
      <c r="O233" s="16">
        <v>1468.6782499999999</v>
      </c>
    </row>
    <row r="234" spans="1:15" x14ac:dyDescent="0.25">
      <c r="A234" s="1" t="s">
        <v>67</v>
      </c>
      <c r="B234" s="59">
        <v>851</v>
      </c>
      <c r="C234" s="5" t="s">
        <v>234</v>
      </c>
      <c r="D234" s="8" t="s">
        <v>241</v>
      </c>
      <c r="E234" s="9"/>
      <c r="F234" s="7"/>
      <c r="G234" s="13">
        <f>G235</f>
        <v>30651.204040000001</v>
      </c>
      <c r="H234" s="13">
        <f t="shared" ref="H234:O238" si="80">H235</f>
        <v>7311.2040399999996</v>
      </c>
      <c r="I234" s="13">
        <f t="shared" si="80"/>
        <v>0</v>
      </c>
      <c r="J234" s="13">
        <f t="shared" si="80"/>
        <v>4207.9393499999996</v>
      </c>
      <c r="K234" s="13">
        <f t="shared" si="80"/>
        <v>4207.9393499999996</v>
      </c>
      <c r="L234" s="13">
        <f t="shared" si="80"/>
        <v>0</v>
      </c>
      <c r="M234" s="13">
        <f t="shared" si="80"/>
        <v>1043.53988</v>
      </c>
      <c r="N234" s="13">
        <f t="shared" si="80"/>
        <v>1043.53988</v>
      </c>
      <c r="O234" s="13">
        <f t="shared" si="80"/>
        <v>0</v>
      </c>
    </row>
    <row r="235" spans="1:15" ht="33.75" x14ac:dyDescent="0.25">
      <c r="A235" s="1" t="s">
        <v>68</v>
      </c>
      <c r="B235" s="58">
        <v>851</v>
      </c>
      <c r="C235" s="5" t="s">
        <v>234</v>
      </c>
      <c r="D235" s="8" t="s">
        <v>241</v>
      </c>
      <c r="E235" s="8" t="s">
        <v>310</v>
      </c>
      <c r="F235" s="5"/>
      <c r="G235" s="13">
        <f>G236</f>
        <v>30651.204040000001</v>
      </c>
      <c r="H235" s="13">
        <f t="shared" si="80"/>
        <v>7311.2040399999996</v>
      </c>
      <c r="I235" s="13">
        <f t="shared" si="80"/>
        <v>0</v>
      </c>
      <c r="J235" s="13">
        <f t="shared" si="80"/>
        <v>4207.9393499999996</v>
      </c>
      <c r="K235" s="13">
        <f t="shared" si="80"/>
        <v>4207.9393499999996</v>
      </c>
      <c r="L235" s="13">
        <f t="shared" si="80"/>
        <v>0</v>
      </c>
      <c r="M235" s="13">
        <f t="shared" si="80"/>
        <v>1043.53988</v>
      </c>
      <c r="N235" s="13">
        <f t="shared" si="80"/>
        <v>1043.53988</v>
      </c>
      <c r="O235" s="13">
        <f t="shared" si="80"/>
        <v>0</v>
      </c>
    </row>
    <row r="236" spans="1:15" x14ac:dyDescent="0.25">
      <c r="A236" s="1" t="s">
        <v>17</v>
      </c>
      <c r="B236" s="59">
        <v>851</v>
      </c>
      <c r="C236" s="5" t="s">
        <v>234</v>
      </c>
      <c r="D236" s="8" t="s">
        <v>241</v>
      </c>
      <c r="E236" s="8" t="s">
        <v>311</v>
      </c>
      <c r="F236" s="5"/>
      <c r="G236" s="13">
        <f>G237</f>
        <v>30651.204040000001</v>
      </c>
      <c r="H236" s="13">
        <f t="shared" si="80"/>
        <v>7311.2040399999996</v>
      </c>
      <c r="I236" s="13">
        <f t="shared" si="80"/>
        <v>0</v>
      </c>
      <c r="J236" s="13">
        <f t="shared" si="80"/>
        <v>4207.9393499999996</v>
      </c>
      <c r="K236" s="13">
        <f t="shared" si="80"/>
        <v>4207.9393499999996</v>
      </c>
      <c r="L236" s="13">
        <f t="shared" si="80"/>
        <v>0</v>
      </c>
      <c r="M236" s="13">
        <f t="shared" si="80"/>
        <v>1043.53988</v>
      </c>
      <c r="N236" s="13">
        <f t="shared" si="80"/>
        <v>1043.53988</v>
      </c>
      <c r="O236" s="13">
        <f t="shared" si="80"/>
        <v>0</v>
      </c>
    </row>
    <row r="237" spans="1:15" ht="33.75" x14ac:dyDescent="0.25">
      <c r="A237" s="1" t="s">
        <v>69</v>
      </c>
      <c r="B237" s="59">
        <v>851</v>
      </c>
      <c r="C237" s="5" t="s">
        <v>234</v>
      </c>
      <c r="D237" s="8" t="s">
        <v>241</v>
      </c>
      <c r="E237" s="8" t="s">
        <v>312</v>
      </c>
      <c r="F237" s="5"/>
      <c r="G237" s="13">
        <f>G238+G240</f>
        <v>30651.204040000001</v>
      </c>
      <c r="H237" s="13">
        <f t="shared" si="80"/>
        <v>7311.2040399999996</v>
      </c>
      <c r="I237" s="13">
        <f t="shared" si="80"/>
        <v>0</v>
      </c>
      <c r="J237" s="13">
        <f t="shared" si="80"/>
        <v>4207.9393499999996</v>
      </c>
      <c r="K237" s="13">
        <f t="shared" si="80"/>
        <v>4207.9393499999996</v>
      </c>
      <c r="L237" s="13">
        <f t="shared" si="80"/>
        <v>0</v>
      </c>
      <c r="M237" s="13">
        <f t="shared" si="80"/>
        <v>1043.53988</v>
      </c>
      <c r="N237" s="13">
        <f t="shared" si="80"/>
        <v>1043.53988</v>
      </c>
      <c r="O237" s="13">
        <f t="shared" si="80"/>
        <v>0</v>
      </c>
    </row>
    <row r="238" spans="1:15" ht="22.5" x14ac:dyDescent="0.25">
      <c r="A238" s="1" t="s">
        <v>70</v>
      </c>
      <c r="B238" s="59">
        <v>851</v>
      </c>
      <c r="C238" s="5" t="s">
        <v>234</v>
      </c>
      <c r="D238" s="8" t="s">
        <v>241</v>
      </c>
      <c r="E238" s="8" t="s">
        <v>313</v>
      </c>
      <c r="F238" s="5"/>
      <c r="G238" s="13">
        <f>G239</f>
        <v>7311.2040399999996</v>
      </c>
      <c r="H238" s="13">
        <f t="shared" si="80"/>
        <v>7311.2040399999996</v>
      </c>
      <c r="I238" s="13">
        <f t="shared" si="80"/>
        <v>0</v>
      </c>
      <c r="J238" s="13">
        <f t="shared" si="80"/>
        <v>4207.9393499999996</v>
      </c>
      <c r="K238" s="13">
        <f t="shared" si="80"/>
        <v>4207.9393499999996</v>
      </c>
      <c r="L238" s="13">
        <f t="shared" si="80"/>
        <v>0</v>
      </c>
      <c r="M238" s="13">
        <f t="shared" si="80"/>
        <v>1043.53988</v>
      </c>
      <c r="N238" s="13">
        <f t="shared" si="80"/>
        <v>1043.53988</v>
      </c>
      <c r="O238" s="13">
        <f t="shared" si="80"/>
        <v>0</v>
      </c>
    </row>
    <row r="239" spans="1:15" ht="22.5" x14ac:dyDescent="0.25">
      <c r="A239" s="1" t="s">
        <v>8</v>
      </c>
      <c r="B239" s="59">
        <v>851</v>
      </c>
      <c r="C239" s="5" t="s">
        <v>234</v>
      </c>
      <c r="D239" s="8" t="s">
        <v>241</v>
      </c>
      <c r="E239" s="8" t="s">
        <v>313</v>
      </c>
      <c r="F239" s="5" t="s">
        <v>253</v>
      </c>
      <c r="G239" s="13">
        <f t="shared" si="75"/>
        <v>7311.2040399999996</v>
      </c>
      <c r="H239" s="16">
        <v>7311.2040399999996</v>
      </c>
      <c r="I239" s="16"/>
      <c r="J239" s="13">
        <f t="shared" si="76"/>
        <v>4207.9393499999996</v>
      </c>
      <c r="K239" s="16">
        <v>4207.9393499999996</v>
      </c>
      <c r="L239" s="16"/>
      <c r="M239" s="13">
        <f t="shared" si="77"/>
        <v>1043.53988</v>
      </c>
      <c r="N239" s="16">
        <v>1043.53988</v>
      </c>
      <c r="O239" s="16"/>
    </row>
    <row r="240" spans="1:15" ht="67.5" x14ac:dyDescent="0.25">
      <c r="A240" s="1" t="s">
        <v>499</v>
      </c>
      <c r="B240" s="58">
        <v>851</v>
      </c>
      <c r="C240" s="5" t="s">
        <v>234</v>
      </c>
      <c r="D240" s="8" t="s">
        <v>241</v>
      </c>
      <c r="E240" s="8" t="s">
        <v>500</v>
      </c>
      <c r="F240" s="5"/>
      <c r="G240" s="13">
        <v>23340</v>
      </c>
      <c r="H240" s="16">
        <f>H241</f>
        <v>0</v>
      </c>
      <c r="I240" s="16">
        <f>I241</f>
        <v>23340</v>
      </c>
      <c r="J240" s="13">
        <f t="shared" si="76"/>
        <v>0</v>
      </c>
      <c r="K240" s="16"/>
      <c r="L240" s="16"/>
      <c r="M240" s="13">
        <f t="shared" si="77"/>
        <v>0</v>
      </c>
      <c r="N240" s="16"/>
      <c r="O240" s="16"/>
    </row>
    <row r="241" spans="1:15" ht="22.5" x14ac:dyDescent="0.25">
      <c r="A241" s="1" t="s">
        <v>8</v>
      </c>
      <c r="B241" s="59">
        <v>851</v>
      </c>
      <c r="C241" s="5" t="s">
        <v>234</v>
      </c>
      <c r="D241" s="8" t="s">
        <v>241</v>
      </c>
      <c r="E241" s="8" t="s">
        <v>500</v>
      </c>
      <c r="F241" s="5" t="s">
        <v>253</v>
      </c>
      <c r="G241" s="13">
        <v>23340</v>
      </c>
      <c r="H241" s="16"/>
      <c r="I241" s="16">
        <v>23340</v>
      </c>
      <c r="J241" s="13">
        <f t="shared" si="76"/>
        <v>0</v>
      </c>
      <c r="K241" s="16"/>
      <c r="L241" s="16"/>
      <c r="M241" s="13">
        <f t="shared" si="77"/>
        <v>0</v>
      </c>
      <c r="N241" s="16"/>
      <c r="O241" s="16"/>
    </row>
    <row r="242" spans="1:15" x14ac:dyDescent="0.25">
      <c r="A242" s="27" t="s">
        <v>509</v>
      </c>
      <c r="B242" s="59">
        <v>851</v>
      </c>
      <c r="C242" s="25" t="s">
        <v>234</v>
      </c>
      <c r="D242" s="26" t="s">
        <v>508</v>
      </c>
      <c r="E242" s="8"/>
      <c r="F242" s="5"/>
      <c r="G242" s="13">
        <f t="shared" si="75"/>
        <v>0</v>
      </c>
      <c r="H242" s="16">
        <f>H243</f>
        <v>0</v>
      </c>
      <c r="I242" s="16">
        <f>I243</f>
        <v>0</v>
      </c>
      <c r="J242" s="13">
        <f t="shared" si="76"/>
        <v>6973.9468800000004</v>
      </c>
      <c r="K242" s="16">
        <f>K243</f>
        <v>0</v>
      </c>
      <c r="L242" s="16">
        <f>L243</f>
        <v>6973.9468800000004</v>
      </c>
      <c r="M242" s="13">
        <f t="shared" si="77"/>
        <v>0</v>
      </c>
      <c r="N242" s="16">
        <f>N243</f>
        <v>0</v>
      </c>
      <c r="O242" s="16">
        <f>O243</f>
        <v>0</v>
      </c>
    </row>
    <row r="243" spans="1:15" ht="22.5" x14ac:dyDescent="0.25">
      <c r="A243" s="1" t="s">
        <v>510</v>
      </c>
      <c r="B243" s="59">
        <v>851</v>
      </c>
      <c r="C243" s="25" t="s">
        <v>234</v>
      </c>
      <c r="D243" s="26" t="s">
        <v>508</v>
      </c>
      <c r="E243" s="26" t="s">
        <v>511</v>
      </c>
      <c r="F243" s="5"/>
      <c r="G243" s="13">
        <f t="shared" si="75"/>
        <v>0</v>
      </c>
      <c r="H243" s="16">
        <f>H244</f>
        <v>0</v>
      </c>
      <c r="I243" s="16">
        <f>I244</f>
        <v>0</v>
      </c>
      <c r="J243" s="13">
        <f t="shared" si="76"/>
        <v>6973.9468800000004</v>
      </c>
      <c r="K243" s="16">
        <f>K244</f>
        <v>0</v>
      </c>
      <c r="L243" s="16">
        <f>L244</f>
        <v>6973.9468800000004</v>
      </c>
      <c r="M243" s="13">
        <f t="shared" si="77"/>
        <v>0</v>
      </c>
      <c r="N243" s="16">
        <f>N244</f>
        <v>0</v>
      </c>
      <c r="O243" s="16">
        <f>O244</f>
        <v>0</v>
      </c>
    </row>
    <row r="244" spans="1:15" ht="22.5" x14ac:dyDescent="0.25">
      <c r="A244" s="1" t="s">
        <v>8</v>
      </c>
      <c r="B244" s="59">
        <v>851</v>
      </c>
      <c r="C244" s="25" t="s">
        <v>234</v>
      </c>
      <c r="D244" s="26" t="s">
        <v>508</v>
      </c>
      <c r="E244" s="26" t="s">
        <v>511</v>
      </c>
      <c r="F244" s="25" t="s">
        <v>253</v>
      </c>
      <c r="G244" s="13">
        <f t="shared" si="75"/>
        <v>0</v>
      </c>
      <c r="H244" s="16"/>
      <c r="I244" s="16"/>
      <c r="J244" s="13">
        <f t="shared" si="76"/>
        <v>6973.9468800000004</v>
      </c>
      <c r="K244" s="16"/>
      <c r="L244" s="16">
        <v>6973.9468800000004</v>
      </c>
      <c r="M244" s="13">
        <f t="shared" si="77"/>
        <v>0</v>
      </c>
      <c r="N244" s="16"/>
      <c r="O244" s="16"/>
    </row>
    <row r="245" spans="1:15" x14ac:dyDescent="0.25">
      <c r="A245" s="1" t="s">
        <v>71</v>
      </c>
      <c r="B245" s="59">
        <v>851</v>
      </c>
      <c r="C245" s="5" t="s">
        <v>235</v>
      </c>
      <c r="D245" s="9"/>
      <c r="E245" s="9"/>
      <c r="F245" s="7"/>
      <c r="G245" s="13">
        <f>G246+G252+G258</f>
        <v>4576.8063000000002</v>
      </c>
      <c r="H245" s="13">
        <f t="shared" ref="H245:O245" si="81">H246+H252+H258</f>
        <v>4576.8063000000002</v>
      </c>
      <c r="I245" s="13">
        <f t="shared" si="81"/>
        <v>0</v>
      </c>
      <c r="J245" s="13">
        <f t="shared" si="81"/>
        <v>80</v>
      </c>
      <c r="K245" s="13">
        <f t="shared" si="81"/>
        <v>80</v>
      </c>
      <c r="L245" s="13">
        <f t="shared" si="81"/>
        <v>0</v>
      </c>
      <c r="M245" s="13">
        <f t="shared" si="81"/>
        <v>80</v>
      </c>
      <c r="N245" s="13" t="e">
        <f t="shared" si="81"/>
        <v>#REF!</v>
      </c>
      <c r="O245" s="13" t="e">
        <f t="shared" si="81"/>
        <v>#REF!</v>
      </c>
    </row>
    <row r="246" spans="1:15" x14ac:dyDescent="0.25">
      <c r="A246" s="1" t="s">
        <v>72</v>
      </c>
      <c r="B246" s="58">
        <v>851</v>
      </c>
      <c r="C246" s="5" t="s">
        <v>235</v>
      </c>
      <c r="D246" s="8" t="s">
        <v>233</v>
      </c>
      <c r="E246" s="9"/>
      <c r="F246" s="7"/>
      <c r="G246" s="13">
        <f>G250</f>
        <v>4260</v>
      </c>
      <c r="H246" s="13">
        <f t="shared" ref="H246:M246" si="82">H250</f>
        <v>4260</v>
      </c>
      <c r="I246" s="13">
        <f t="shared" si="82"/>
        <v>0</v>
      </c>
      <c r="J246" s="13">
        <f t="shared" si="82"/>
        <v>0</v>
      </c>
      <c r="K246" s="13">
        <f t="shared" si="82"/>
        <v>0</v>
      </c>
      <c r="L246" s="13">
        <f t="shared" si="82"/>
        <v>0</v>
      </c>
      <c r="M246" s="13">
        <f t="shared" si="82"/>
        <v>0</v>
      </c>
      <c r="N246" s="16" t="e">
        <f>N247+#REF!</f>
        <v>#REF!</v>
      </c>
      <c r="O246" s="16" t="e">
        <f>O247+#REF!</f>
        <v>#REF!</v>
      </c>
    </row>
    <row r="247" spans="1:15" ht="22.5" x14ac:dyDescent="0.25">
      <c r="A247" s="1" t="s">
        <v>73</v>
      </c>
      <c r="B247" s="59">
        <v>851</v>
      </c>
      <c r="C247" s="5" t="s">
        <v>235</v>
      </c>
      <c r="D247" s="8" t="s">
        <v>233</v>
      </c>
      <c r="E247" s="8" t="s">
        <v>314</v>
      </c>
      <c r="F247" s="5"/>
      <c r="G247" s="13">
        <f>G250</f>
        <v>4260</v>
      </c>
      <c r="H247" s="13">
        <f t="shared" ref="H247:M247" si="83">H250</f>
        <v>4260</v>
      </c>
      <c r="I247" s="13">
        <f t="shared" si="83"/>
        <v>0</v>
      </c>
      <c r="J247" s="13">
        <f t="shared" si="83"/>
        <v>0</v>
      </c>
      <c r="K247" s="13">
        <f t="shared" si="83"/>
        <v>0</v>
      </c>
      <c r="L247" s="13">
        <f t="shared" si="83"/>
        <v>0</v>
      </c>
      <c r="M247" s="13">
        <f t="shared" si="83"/>
        <v>0</v>
      </c>
      <c r="N247" s="16" t="e">
        <f>N248</f>
        <v>#REF!</v>
      </c>
      <c r="O247" s="16" t="e">
        <f>O248</f>
        <v>#REF!</v>
      </c>
    </row>
    <row r="248" spans="1:15" x14ac:dyDescent="0.25">
      <c r="A248" s="1" t="s">
        <v>17</v>
      </c>
      <c r="B248" s="59">
        <v>851</v>
      </c>
      <c r="C248" s="5" t="s">
        <v>235</v>
      </c>
      <c r="D248" s="8" t="s">
        <v>233</v>
      </c>
      <c r="E248" s="8" t="s">
        <v>315</v>
      </c>
      <c r="F248" s="5"/>
      <c r="G248" s="13">
        <f>G250</f>
        <v>4260</v>
      </c>
      <c r="H248" s="13">
        <f t="shared" ref="H248:M248" si="84">H250</f>
        <v>4260</v>
      </c>
      <c r="I248" s="13">
        <f t="shared" si="84"/>
        <v>0</v>
      </c>
      <c r="J248" s="13">
        <f t="shared" si="84"/>
        <v>0</v>
      </c>
      <c r="K248" s="13">
        <f t="shared" si="84"/>
        <v>0</v>
      </c>
      <c r="L248" s="13">
        <f t="shared" si="84"/>
        <v>0</v>
      </c>
      <c r="M248" s="13">
        <f t="shared" si="84"/>
        <v>0</v>
      </c>
      <c r="N248" s="16" t="e">
        <f>N249+#REF!+#REF!</f>
        <v>#REF!</v>
      </c>
      <c r="O248" s="16" t="e">
        <f>O249+#REF!+#REF!</f>
        <v>#REF!</v>
      </c>
    </row>
    <row r="249" spans="1:15" ht="45" x14ac:dyDescent="0.25">
      <c r="A249" s="1" t="s">
        <v>74</v>
      </c>
      <c r="B249" s="59">
        <v>851</v>
      </c>
      <c r="C249" s="5" t="s">
        <v>235</v>
      </c>
      <c r="D249" s="8" t="s">
        <v>233</v>
      </c>
      <c r="E249" s="8" t="s">
        <v>316</v>
      </c>
      <c r="F249" s="5"/>
      <c r="G249" s="13">
        <f>G250</f>
        <v>4260</v>
      </c>
      <c r="H249" s="13">
        <f t="shared" ref="H249:M250" si="85">H250</f>
        <v>4260</v>
      </c>
      <c r="I249" s="13">
        <f t="shared" si="85"/>
        <v>0</v>
      </c>
      <c r="J249" s="13">
        <f t="shared" si="85"/>
        <v>0</v>
      </c>
      <c r="K249" s="13">
        <f t="shared" si="85"/>
        <v>0</v>
      </c>
      <c r="L249" s="13">
        <f t="shared" si="85"/>
        <v>0</v>
      </c>
      <c r="M249" s="13">
        <f t="shared" si="85"/>
        <v>0</v>
      </c>
      <c r="N249" s="16" t="e">
        <f>#REF!+N250+#REF!</f>
        <v>#REF!</v>
      </c>
      <c r="O249" s="16" t="e">
        <f>#REF!+O250+#REF!</f>
        <v>#REF!</v>
      </c>
    </row>
    <row r="250" spans="1:15" ht="22.5" x14ac:dyDescent="0.25">
      <c r="A250" s="1" t="s">
        <v>76</v>
      </c>
      <c r="B250" s="59">
        <v>851</v>
      </c>
      <c r="C250" s="5" t="s">
        <v>235</v>
      </c>
      <c r="D250" s="8" t="s">
        <v>233</v>
      </c>
      <c r="E250" s="8" t="s">
        <v>318</v>
      </c>
      <c r="F250" s="5"/>
      <c r="G250" s="13">
        <f>G251</f>
        <v>4260</v>
      </c>
      <c r="H250" s="13">
        <f t="shared" si="85"/>
        <v>4260</v>
      </c>
      <c r="I250" s="13">
        <f t="shared" si="85"/>
        <v>0</v>
      </c>
      <c r="J250" s="13">
        <f t="shared" si="85"/>
        <v>0</v>
      </c>
      <c r="K250" s="13">
        <f t="shared" si="85"/>
        <v>0</v>
      </c>
      <c r="L250" s="13">
        <f t="shared" si="85"/>
        <v>0</v>
      </c>
      <c r="M250" s="13">
        <f t="shared" si="85"/>
        <v>0</v>
      </c>
      <c r="N250" s="16" t="e">
        <f>#REF!+N251</f>
        <v>#REF!</v>
      </c>
      <c r="O250" s="16" t="e">
        <f>#REF!+O251</f>
        <v>#REF!</v>
      </c>
    </row>
    <row r="251" spans="1:15" x14ac:dyDescent="0.25">
      <c r="A251" s="1" t="s">
        <v>29</v>
      </c>
      <c r="B251" s="59">
        <v>851</v>
      </c>
      <c r="C251" s="5" t="s">
        <v>235</v>
      </c>
      <c r="D251" s="8" t="s">
        <v>233</v>
      </c>
      <c r="E251" s="8" t="s">
        <v>318</v>
      </c>
      <c r="F251" s="5" t="s">
        <v>273</v>
      </c>
      <c r="G251" s="13">
        <f t="shared" si="75"/>
        <v>4260</v>
      </c>
      <c r="H251" s="16">
        <v>4260</v>
      </c>
      <c r="I251" s="16"/>
      <c r="J251" s="13">
        <f t="shared" si="76"/>
        <v>0</v>
      </c>
      <c r="K251" s="16"/>
      <c r="L251" s="16"/>
      <c r="M251" s="13">
        <f t="shared" si="77"/>
        <v>0</v>
      </c>
      <c r="N251" s="16"/>
      <c r="O251" s="16"/>
    </row>
    <row r="252" spans="1:15" x14ac:dyDescent="0.25">
      <c r="A252" s="17" t="s">
        <v>80</v>
      </c>
      <c r="B252" s="59">
        <v>851</v>
      </c>
      <c r="C252" s="18" t="s">
        <v>235</v>
      </c>
      <c r="D252" s="19" t="s">
        <v>239</v>
      </c>
      <c r="E252" s="31"/>
      <c r="F252" s="32"/>
      <c r="G252" s="13">
        <f>G257</f>
        <v>80</v>
      </c>
      <c r="H252" s="13">
        <f t="shared" ref="H252:O252" si="86">H257</f>
        <v>80</v>
      </c>
      <c r="I252" s="13">
        <f t="shared" si="86"/>
        <v>0</v>
      </c>
      <c r="J252" s="13">
        <f t="shared" si="86"/>
        <v>80</v>
      </c>
      <c r="K252" s="13">
        <f t="shared" si="86"/>
        <v>80</v>
      </c>
      <c r="L252" s="13">
        <f t="shared" si="86"/>
        <v>0</v>
      </c>
      <c r="M252" s="13">
        <f t="shared" si="86"/>
        <v>80</v>
      </c>
      <c r="N252" s="13">
        <f t="shared" si="86"/>
        <v>80</v>
      </c>
      <c r="O252" s="13">
        <f t="shared" si="86"/>
        <v>0</v>
      </c>
    </row>
    <row r="253" spans="1:15" ht="33.75" x14ac:dyDescent="0.25">
      <c r="A253" s="1" t="s">
        <v>81</v>
      </c>
      <c r="B253" s="59">
        <v>851</v>
      </c>
      <c r="C253" s="5" t="s">
        <v>235</v>
      </c>
      <c r="D253" s="8" t="s">
        <v>239</v>
      </c>
      <c r="E253" s="8" t="s">
        <v>322</v>
      </c>
      <c r="F253" s="5"/>
      <c r="G253" s="13">
        <f>G257</f>
        <v>80</v>
      </c>
      <c r="H253" s="13">
        <f t="shared" ref="H253:O253" si="87">H257</f>
        <v>80</v>
      </c>
      <c r="I253" s="13">
        <f t="shared" si="87"/>
        <v>0</v>
      </c>
      <c r="J253" s="13">
        <f t="shared" si="87"/>
        <v>80</v>
      </c>
      <c r="K253" s="13">
        <f t="shared" si="87"/>
        <v>80</v>
      </c>
      <c r="L253" s="13">
        <f t="shared" si="87"/>
        <v>0</v>
      </c>
      <c r="M253" s="13">
        <f t="shared" si="87"/>
        <v>80</v>
      </c>
      <c r="N253" s="13">
        <f t="shared" si="87"/>
        <v>80</v>
      </c>
      <c r="O253" s="13">
        <f t="shared" si="87"/>
        <v>0</v>
      </c>
    </row>
    <row r="254" spans="1:15" x14ac:dyDescent="0.25">
      <c r="A254" s="1" t="s">
        <v>17</v>
      </c>
      <c r="B254" s="59">
        <v>851</v>
      </c>
      <c r="C254" s="5" t="s">
        <v>235</v>
      </c>
      <c r="D254" s="8" t="s">
        <v>239</v>
      </c>
      <c r="E254" s="8" t="s">
        <v>323</v>
      </c>
      <c r="F254" s="5"/>
      <c r="G254" s="13">
        <f>G257</f>
        <v>80</v>
      </c>
      <c r="H254" s="13">
        <f t="shared" ref="H254:O254" si="88">H257</f>
        <v>80</v>
      </c>
      <c r="I254" s="13">
        <f t="shared" si="88"/>
        <v>0</v>
      </c>
      <c r="J254" s="13">
        <f t="shared" si="88"/>
        <v>80</v>
      </c>
      <c r="K254" s="13">
        <f t="shared" si="88"/>
        <v>80</v>
      </c>
      <c r="L254" s="13">
        <f t="shared" si="88"/>
        <v>0</v>
      </c>
      <c r="M254" s="13">
        <f t="shared" si="88"/>
        <v>80</v>
      </c>
      <c r="N254" s="13">
        <f t="shared" si="88"/>
        <v>80</v>
      </c>
      <c r="O254" s="13">
        <f t="shared" si="88"/>
        <v>0</v>
      </c>
    </row>
    <row r="255" spans="1:15" ht="33.75" x14ac:dyDescent="0.25">
      <c r="A255" s="1" t="s">
        <v>82</v>
      </c>
      <c r="B255" s="58">
        <v>851</v>
      </c>
      <c r="C255" s="5" t="s">
        <v>235</v>
      </c>
      <c r="D255" s="8" t="s">
        <v>239</v>
      </c>
      <c r="E255" s="8" t="s">
        <v>324</v>
      </c>
      <c r="F255" s="5"/>
      <c r="G255" s="13">
        <f>G257</f>
        <v>80</v>
      </c>
      <c r="H255" s="13">
        <f t="shared" ref="H255:O255" si="89">H257</f>
        <v>80</v>
      </c>
      <c r="I255" s="13">
        <f t="shared" si="89"/>
        <v>0</v>
      </c>
      <c r="J255" s="13">
        <f t="shared" si="89"/>
        <v>80</v>
      </c>
      <c r="K255" s="13">
        <f t="shared" si="89"/>
        <v>80</v>
      </c>
      <c r="L255" s="13">
        <f t="shared" si="89"/>
        <v>0</v>
      </c>
      <c r="M255" s="13">
        <f t="shared" si="89"/>
        <v>80</v>
      </c>
      <c r="N255" s="13">
        <f t="shared" si="89"/>
        <v>80</v>
      </c>
      <c r="O255" s="13">
        <f t="shared" si="89"/>
        <v>0</v>
      </c>
    </row>
    <row r="256" spans="1:15" ht="22.5" x14ac:dyDescent="0.25">
      <c r="A256" s="1" t="s">
        <v>84</v>
      </c>
      <c r="B256" s="59">
        <v>851</v>
      </c>
      <c r="C256" s="5" t="s">
        <v>235</v>
      </c>
      <c r="D256" s="8" t="s">
        <v>239</v>
      </c>
      <c r="E256" s="8" t="s">
        <v>326</v>
      </c>
      <c r="F256" s="5"/>
      <c r="G256" s="13">
        <f>G257</f>
        <v>80</v>
      </c>
      <c r="H256" s="13">
        <f t="shared" ref="H256:O256" si="90">H257</f>
        <v>80</v>
      </c>
      <c r="I256" s="13">
        <f t="shared" si="90"/>
        <v>0</v>
      </c>
      <c r="J256" s="13">
        <f t="shared" si="90"/>
        <v>80</v>
      </c>
      <c r="K256" s="13">
        <f t="shared" si="90"/>
        <v>80</v>
      </c>
      <c r="L256" s="13">
        <f t="shared" si="90"/>
        <v>0</v>
      </c>
      <c r="M256" s="13">
        <f t="shared" si="90"/>
        <v>80</v>
      </c>
      <c r="N256" s="13">
        <f t="shared" si="90"/>
        <v>80</v>
      </c>
      <c r="O256" s="13">
        <f t="shared" si="90"/>
        <v>0</v>
      </c>
    </row>
    <row r="257" spans="1:15" ht="22.5" x14ac:dyDescent="0.25">
      <c r="A257" s="1" t="s">
        <v>8</v>
      </c>
      <c r="B257" s="59">
        <v>851</v>
      </c>
      <c r="C257" s="5" t="s">
        <v>235</v>
      </c>
      <c r="D257" s="8" t="s">
        <v>239</v>
      </c>
      <c r="E257" s="8" t="s">
        <v>326</v>
      </c>
      <c r="F257" s="5" t="s">
        <v>253</v>
      </c>
      <c r="G257" s="13">
        <f t="shared" si="75"/>
        <v>80</v>
      </c>
      <c r="H257" s="16">
        <v>80</v>
      </c>
      <c r="I257" s="16"/>
      <c r="J257" s="13">
        <f t="shared" si="76"/>
        <v>80</v>
      </c>
      <c r="K257" s="16">
        <v>80</v>
      </c>
      <c r="L257" s="16"/>
      <c r="M257" s="13">
        <f t="shared" si="77"/>
        <v>80</v>
      </c>
      <c r="N257" s="16">
        <v>80</v>
      </c>
      <c r="O257" s="16"/>
    </row>
    <row r="258" spans="1:15" x14ac:dyDescent="0.25">
      <c r="A258" s="17" t="s">
        <v>90</v>
      </c>
      <c r="B258" s="59">
        <v>851</v>
      </c>
      <c r="C258" s="18" t="s">
        <v>235</v>
      </c>
      <c r="D258" s="19" t="s">
        <v>240</v>
      </c>
      <c r="E258" s="31"/>
      <c r="F258" s="32"/>
      <c r="G258" s="13">
        <f>G263</f>
        <v>236.80629999999999</v>
      </c>
      <c r="H258" s="13">
        <f t="shared" ref="H258:O258" si="91">H263</f>
        <v>236.80629999999999</v>
      </c>
      <c r="I258" s="13">
        <f t="shared" si="91"/>
        <v>0</v>
      </c>
      <c r="J258" s="13">
        <f t="shared" si="91"/>
        <v>0</v>
      </c>
      <c r="K258" s="13">
        <f t="shared" si="91"/>
        <v>0</v>
      </c>
      <c r="L258" s="13">
        <f t="shared" si="91"/>
        <v>0</v>
      </c>
      <c r="M258" s="13">
        <f t="shared" si="91"/>
        <v>0</v>
      </c>
      <c r="N258" s="13">
        <f t="shared" si="91"/>
        <v>0</v>
      </c>
      <c r="O258" s="13">
        <f t="shared" si="91"/>
        <v>0</v>
      </c>
    </row>
    <row r="259" spans="1:15" ht="33.75" x14ac:dyDescent="0.25">
      <c r="A259" s="17" t="s">
        <v>91</v>
      </c>
      <c r="B259" s="59">
        <v>851</v>
      </c>
      <c r="C259" s="18" t="s">
        <v>235</v>
      </c>
      <c r="D259" s="19" t="s">
        <v>240</v>
      </c>
      <c r="E259" s="19" t="s">
        <v>332</v>
      </c>
      <c r="F259" s="18"/>
      <c r="G259" s="13">
        <f>G263</f>
        <v>236.80629999999999</v>
      </c>
      <c r="H259" s="13">
        <f t="shared" ref="H259:O259" si="92">H263</f>
        <v>236.80629999999999</v>
      </c>
      <c r="I259" s="13">
        <f t="shared" si="92"/>
        <v>0</v>
      </c>
      <c r="J259" s="13">
        <f t="shared" si="92"/>
        <v>0</v>
      </c>
      <c r="K259" s="13">
        <f t="shared" si="92"/>
        <v>0</v>
      </c>
      <c r="L259" s="13">
        <f t="shared" si="92"/>
        <v>0</v>
      </c>
      <c r="M259" s="13">
        <f t="shared" si="92"/>
        <v>0</v>
      </c>
      <c r="N259" s="13">
        <f t="shared" si="92"/>
        <v>0</v>
      </c>
      <c r="O259" s="13">
        <f t="shared" si="92"/>
        <v>0</v>
      </c>
    </row>
    <row r="260" spans="1:15" x14ac:dyDescent="0.25">
      <c r="A260" s="17" t="s">
        <v>86</v>
      </c>
      <c r="B260" s="59">
        <v>851</v>
      </c>
      <c r="C260" s="18" t="s">
        <v>235</v>
      </c>
      <c r="D260" s="19" t="s">
        <v>240</v>
      </c>
      <c r="E260" s="19" t="s">
        <v>333</v>
      </c>
      <c r="F260" s="18"/>
      <c r="G260" s="13">
        <f>G263</f>
        <v>236.80629999999999</v>
      </c>
      <c r="H260" s="13">
        <f t="shared" ref="H260:O260" si="93">H263</f>
        <v>236.80629999999999</v>
      </c>
      <c r="I260" s="13">
        <f t="shared" si="93"/>
        <v>0</v>
      </c>
      <c r="J260" s="13">
        <f t="shared" si="93"/>
        <v>0</v>
      </c>
      <c r="K260" s="13">
        <f t="shared" si="93"/>
        <v>0</v>
      </c>
      <c r="L260" s="13">
        <f t="shared" si="93"/>
        <v>0</v>
      </c>
      <c r="M260" s="13">
        <f t="shared" si="93"/>
        <v>0</v>
      </c>
      <c r="N260" s="13">
        <f t="shared" si="93"/>
        <v>0</v>
      </c>
      <c r="O260" s="13">
        <f t="shared" si="93"/>
        <v>0</v>
      </c>
    </row>
    <row r="261" spans="1:15" ht="22.5" x14ac:dyDescent="0.25">
      <c r="A261" s="1" t="s">
        <v>92</v>
      </c>
      <c r="B261" s="59">
        <v>851</v>
      </c>
      <c r="C261" s="5" t="s">
        <v>235</v>
      </c>
      <c r="D261" s="8" t="s">
        <v>240</v>
      </c>
      <c r="E261" s="8" t="s">
        <v>334</v>
      </c>
      <c r="F261" s="5"/>
      <c r="G261" s="13">
        <f>G263</f>
        <v>236.80629999999999</v>
      </c>
      <c r="H261" s="13">
        <f t="shared" ref="H261:O261" si="94">H263</f>
        <v>236.80629999999999</v>
      </c>
      <c r="I261" s="13">
        <f t="shared" si="94"/>
        <v>0</v>
      </c>
      <c r="J261" s="13">
        <f t="shared" si="94"/>
        <v>0</v>
      </c>
      <c r="K261" s="13">
        <f t="shared" si="94"/>
        <v>0</v>
      </c>
      <c r="L261" s="13">
        <f t="shared" si="94"/>
        <v>0</v>
      </c>
      <c r="M261" s="13">
        <f t="shared" si="94"/>
        <v>0</v>
      </c>
      <c r="N261" s="13">
        <f t="shared" si="94"/>
        <v>0</v>
      </c>
      <c r="O261" s="13">
        <f t="shared" si="94"/>
        <v>0</v>
      </c>
    </row>
    <row r="262" spans="1:15" ht="45" x14ac:dyDescent="0.25">
      <c r="A262" s="1" t="s">
        <v>93</v>
      </c>
      <c r="B262" s="59">
        <v>851</v>
      </c>
      <c r="C262" s="5" t="s">
        <v>235</v>
      </c>
      <c r="D262" s="8" t="s">
        <v>240</v>
      </c>
      <c r="E262" s="8" t="s">
        <v>335</v>
      </c>
      <c r="F262" s="5"/>
      <c r="G262" s="13">
        <f>G263</f>
        <v>236.80629999999999</v>
      </c>
      <c r="H262" s="13">
        <f t="shared" ref="H262:O262" si="95">H263</f>
        <v>236.80629999999999</v>
      </c>
      <c r="I262" s="13">
        <f t="shared" si="95"/>
        <v>0</v>
      </c>
      <c r="J262" s="13">
        <f t="shared" si="95"/>
        <v>0</v>
      </c>
      <c r="K262" s="13">
        <f t="shared" si="95"/>
        <v>0</v>
      </c>
      <c r="L262" s="13">
        <f t="shared" si="95"/>
        <v>0</v>
      </c>
      <c r="M262" s="13">
        <f t="shared" si="95"/>
        <v>0</v>
      </c>
      <c r="N262" s="13">
        <f t="shared" si="95"/>
        <v>0</v>
      </c>
      <c r="O262" s="13">
        <f t="shared" si="95"/>
        <v>0</v>
      </c>
    </row>
    <row r="263" spans="1:15" ht="22.5" x14ac:dyDescent="0.25">
      <c r="A263" s="1" t="s">
        <v>8</v>
      </c>
      <c r="B263" s="59">
        <v>851</v>
      </c>
      <c r="C263" s="5" t="s">
        <v>235</v>
      </c>
      <c r="D263" s="8" t="s">
        <v>240</v>
      </c>
      <c r="E263" s="8" t="s">
        <v>335</v>
      </c>
      <c r="F263" s="5" t="s">
        <v>253</v>
      </c>
      <c r="G263" s="13">
        <f t="shared" ref="G263" si="96">H263+I263</f>
        <v>236.80629999999999</v>
      </c>
      <c r="H263" s="16">
        <v>236.80629999999999</v>
      </c>
      <c r="I263" s="16"/>
      <c r="J263" s="13">
        <f t="shared" ref="J263" si="97">K263+L263</f>
        <v>0</v>
      </c>
      <c r="K263" s="16">
        <v>0</v>
      </c>
      <c r="L263" s="16"/>
      <c r="M263" s="13">
        <f t="shared" ref="M263" si="98">N263+O263</f>
        <v>0</v>
      </c>
      <c r="N263" s="16">
        <v>0</v>
      </c>
      <c r="O263" s="16"/>
    </row>
    <row r="264" spans="1:15" x14ac:dyDescent="0.25">
      <c r="A264" s="17" t="s">
        <v>95</v>
      </c>
      <c r="B264" s="58">
        <v>851</v>
      </c>
      <c r="C264" s="18" t="s">
        <v>236</v>
      </c>
      <c r="D264" s="31"/>
      <c r="E264" s="31"/>
      <c r="F264" s="32"/>
      <c r="G264" s="13">
        <f>G270</f>
        <v>82.883719999999997</v>
      </c>
      <c r="H264" s="13">
        <f t="shared" ref="H264:O264" si="99">H270</f>
        <v>0</v>
      </c>
      <c r="I264" s="13">
        <f t="shared" si="99"/>
        <v>0</v>
      </c>
      <c r="J264" s="13">
        <f t="shared" si="99"/>
        <v>82.883719999999997</v>
      </c>
      <c r="K264" s="13">
        <f t="shared" si="99"/>
        <v>0</v>
      </c>
      <c r="L264" s="13">
        <f t="shared" si="99"/>
        <v>0</v>
      </c>
      <c r="M264" s="13">
        <f t="shared" si="99"/>
        <v>82.883719999999997</v>
      </c>
      <c r="N264" s="13">
        <f t="shared" si="99"/>
        <v>0</v>
      </c>
      <c r="O264" s="13">
        <f t="shared" si="99"/>
        <v>0</v>
      </c>
    </row>
    <row r="265" spans="1:15" x14ac:dyDescent="0.25">
      <c r="A265" s="1" t="s">
        <v>100</v>
      </c>
      <c r="B265" s="59">
        <v>851</v>
      </c>
      <c r="C265" s="5" t="s">
        <v>236</v>
      </c>
      <c r="D265" s="8" t="s">
        <v>235</v>
      </c>
      <c r="E265" s="9"/>
      <c r="F265" s="7"/>
      <c r="G265" s="13">
        <f>G270</f>
        <v>82.883719999999997</v>
      </c>
      <c r="H265" s="13">
        <f t="shared" ref="H265:O265" si="100">H270</f>
        <v>0</v>
      </c>
      <c r="I265" s="13">
        <f t="shared" si="100"/>
        <v>0</v>
      </c>
      <c r="J265" s="13">
        <f t="shared" si="100"/>
        <v>82.883719999999997</v>
      </c>
      <c r="K265" s="13">
        <f t="shared" si="100"/>
        <v>0</v>
      </c>
      <c r="L265" s="13">
        <f t="shared" si="100"/>
        <v>0</v>
      </c>
      <c r="M265" s="13">
        <f t="shared" si="100"/>
        <v>82.883719999999997</v>
      </c>
      <c r="N265" s="13">
        <f t="shared" si="100"/>
        <v>0</v>
      </c>
      <c r="O265" s="13">
        <f t="shared" si="100"/>
        <v>0</v>
      </c>
    </row>
    <row r="266" spans="1:15" ht="22.5" x14ac:dyDescent="0.25">
      <c r="A266" s="1" t="s">
        <v>101</v>
      </c>
      <c r="B266" s="59">
        <v>851</v>
      </c>
      <c r="C266" s="5" t="s">
        <v>236</v>
      </c>
      <c r="D266" s="8" t="s">
        <v>235</v>
      </c>
      <c r="E266" s="8" t="s">
        <v>341</v>
      </c>
      <c r="F266" s="5"/>
      <c r="G266" s="13">
        <f>G270</f>
        <v>82.883719999999997</v>
      </c>
      <c r="H266" s="13">
        <f t="shared" ref="H266:O266" si="101">H270</f>
        <v>0</v>
      </c>
      <c r="I266" s="13">
        <f t="shared" si="101"/>
        <v>0</v>
      </c>
      <c r="J266" s="13">
        <f t="shared" si="101"/>
        <v>82.883719999999997</v>
      </c>
      <c r="K266" s="13">
        <f t="shared" si="101"/>
        <v>0</v>
      </c>
      <c r="L266" s="13">
        <f t="shared" si="101"/>
        <v>0</v>
      </c>
      <c r="M266" s="13">
        <f t="shared" si="101"/>
        <v>82.883719999999997</v>
      </c>
      <c r="N266" s="13">
        <f t="shared" si="101"/>
        <v>0</v>
      </c>
      <c r="O266" s="13">
        <f t="shared" si="101"/>
        <v>0</v>
      </c>
    </row>
    <row r="267" spans="1:15" x14ac:dyDescent="0.25">
      <c r="A267" s="1" t="s">
        <v>17</v>
      </c>
      <c r="B267" s="59">
        <v>851</v>
      </c>
      <c r="C267" s="5" t="s">
        <v>236</v>
      </c>
      <c r="D267" s="8" t="s">
        <v>235</v>
      </c>
      <c r="E267" s="8" t="s">
        <v>342</v>
      </c>
      <c r="F267" s="5"/>
      <c r="G267" s="13">
        <f>G270</f>
        <v>82.883719999999997</v>
      </c>
      <c r="H267" s="13">
        <f t="shared" ref="H267:O267" si="102">H270</f>
        <v>0</v>
      </c>
      <c r="I267" s="13">
        <f t="shared" si="102"/>
        <v>0</v>
      </c>
      <c r="J267" s="13">
        <f t="shared" si="102"/>
        <v>82.883719999999997</v>
      </c>
      <c r="K267" s="13">
        <f t="shared" si="102"/>
        <v>0</v>
      </c>
      <c r="L267" s="13">
        <f t="shared" si="102"/>
        <v>0</v>
      </c>
      <c r="M267" s="13">
        <f t="shared" si="102"/>
        <v>82.883719999999997</v>
      </c>
      <c r="N267" s="13">
        <f t="shared" si="102"/>
        <v>0</v>
      </c>
      <c r="O267" s="13">
        <f t="shared" si="102"/>
        <v>0</v>
      </c>
    </row>
    <row r="268" spans="1:15" ht="33.75" x14ac:dyDescent="0.25">
      <c r="A268" s="1" t="s">
        <v>102</v>
      </c>
      <c r="B268" s="59">
        <v>851</v>
      </c>
      <c r="C268" s="5" t="s">
        <v>236</v>
      </c>
      <c r="D268" s="8" t="s">
        <v>235</v>
      </c>
      <c r="E268" s="8" t="s">
        <v>343</v>
      </c>
      <c r="F268" s="5"/>
      <c r="G268" s="13">
        <f>G270</f>
        <v>82.883719999999997</v>
      </c>
      <c r="H268" s="13">
        <f t="shared" ref="H268:O268" si="103">H270</f>
        <v>0</v>
      </c>
      <c r="I268" s="13">
        <f t="shared" si="103"/>
        <v>0</v>
      </c>
      <c r="J268" s="13">
        <f t="shared" si="103"/>
        <v>82.883719999999997</v>
      </c>
      <c r="K268" s="13">
        <f t="shared" si="103"/>
        <v>0</v>
      </c>
      <c r="L268" s="13">
        <f t="shared" si="103"/>
        <v>0</v>
      </c>
      <c r="M268" s="13">
        <f t="shared" si="103"/>
        <v>82.883719999999997</v>
      </c>
      <c r="N268" s="13">
        <f t="shared" si="103"/>
        <v>0</v>
      </c>
      <c r="O268" s="13">
        <f t="shared" si="103"/>
        <v>0</v>
      </c>
    </row>
    <row r="269" spans="1:15" ht="22.5" x14ac:dyDescent="0.25">
      <c r="A269" s="1" t="s">
        <v>103</v>
      </c>
      <c r="B269" s="59">
        <v>851</v>
      </c>
      <c r="C269" s="5" t="s">
        <v>236</v>
      </c>
      <c r="D269" s="8" t="s">
        <v>235</v>
      </c>
      <c r="E269" s="8" t="s">
        <v>344</v>
      </c>
      <c r="F269" s="5"/>
      <c r="G269" s="13">
        <f>G270</f>
        <v>82.883719999999997</v>
      </c>
      <c r="H269" s="13">
        <f t="shared" ref="H269:O269" si="104">H270</f>
        <v>0</v>
      </c>
      <c r="I269" s="13">
        <f t="shared" si="104"/>
        <v>0</v>
      </c>
      <c r="J269" s="13">
        <f t="shared" si="104"/>
        <v>82.883719999999997</v>
      </c>
      <c r="K269" s="13">
        <f t="shared" si="104"/>
        <v>0</v>
      </c>
      <c r="L269" s="13">
        <f t="shared" si="104"/>
        <v>0</v>
      </c>
      <c r="M269" s="13">
        <f t="shared" si="104"/>
        <v>82.883719999999997</v>
      </c>
      <c r="N269" s="13">
        <f t="shared" si="104"/>
        <v>0</v>
      </c>
      <c r="O269" s="13">
        <f t="shared" si="104"/>
        <v>0</v>
      </c>
    </row>
    <row r="270" spans="1:15" ht="22.5" x14ac:dyDescent="0.25">
      <c r="A270" s="1" t="s">
        <v>8</v>
      </c>
      <c r="B270" s="59">
        <v>851</v>
      </c>
      <c r="C270" s="5" t="s">
        <v>236</v>
      </c>
      <c r="D270" s="8" t="s">
        <v>235</v>
      </c>
      <c r="E270" s="8" t="s">
        <v>344</v>
      </c>
      <c r="F270" s="5" t="s">
        <v>253</v>
      </c>
      <c r="G270" s="13">
        <v>82.883719999999997</v>
      </c>
      <c r="H270" s="16"/>
      <c r="I270" s="16"/>
      <c r="J270" s="13">
        <v>82.883719999999997</v>
      </c>
      <c r="K270" s="16"/>
      <c r="L270" s="16"/>
      <c r="M270" s="13">
        <v>82.883719999999997</v>
      </c>
      <c r="N270" s="16"/>
      <c r="O270" s="16"/>
    </row>
    <row r="271" spans="1:15" x14ac:dyDescent="0.25">
      <c r="A271" s="1" t="s">
        <v>104</v>
      </c>
      <c r="B271" s="59">
        <v>851</v>
      </c>
      <c r="C271" s="5" t="s">
        <v>244</v>
      </c>
      <c r="D271" s="9"/>
      <c r="E271" s="9"/>
      <c r="F271" s="7"/>
      <c r="G271" s="13">
        <f>G275</f>
        <v>69</v>
      </c>
      <c r="H271" s="13">
        <f t="shared" ref="H271:O271" si="105">H275</f>
        <v>95.28</v>
      </c>
      <c r="I271" s="13">
        <f t="shared" si="105"/>
        <v>0</v>
      </c>
      <c r="J271" s="13">
        <f t="shared" si="105"/>
        <v>69</v>
      </c>
      <c r="K271" s="13">
        <f t="shared" si="105"/>
        <v>95.28</v>
      </c>
      <c r="L271" s="13">
        <f t="shared" si="105"/>
        <v>0</v>
      </c>
      <c r="M271" s="13">
        <v>69</v>
      </c>
      <c r="N271" s="13">
        <f t="shared" si="105"/>
        <v>0</v>
      </c>
      <c r="O271" s="13">
        <f t="shared" si="105"/>
        <v>0</v>
      </c>
    </row>
    <row r="272" spans="1:15" x14ac:dyDescent="0.25">
      <c r="A272" s="17" t="s">
        <v>147</v>
      </c>
      <c r="B272" s="59">
        <v>851</v>
      </c>
      <c r="C272" s="18" t="s">
        <v>244</v>
      </c>
      <c r="D272" s="19" t="s">
        <v>244</v>
      </c>
      <c r="E272" s="31"/>
      <c r="F272" s="32"/>
      <c r="G272" s="33">
        <f>G275</f>
        <v>69</v>
      </c>
      <c r="H272" s="33">
        <f t="shared" ref="H272:O272" si="106">H275</f>
        <v>95.28</v>
      </c>
      <c r="I272" s="33">
        <f t="shared" si="106"/>
        <v>0</v>
      </c>
      <c r="J272" s="33">
        <f t="shared" si="106"/>
        <v>69</v>
      </c>
      <c r="K272" s="33">
        <f t="shared" si="106"/>
        <v>95.28</v>
      </c>
      <c r="L272" s="33">
        <f t="shared" si="106"/>
        <v>0</v>
      </c>
      <c r="M272" s="33">
        <v>69</v>
      </c>
      <c r="N272" s="33">
        <f t="shared" si="106"/>
        <v>0</v>
      </c>
      <c r="O272" s="33">
        <f t="shared" si="106"/>
        <v>0</v>
      </c>
    </row>
    <row r="273" spans="1:15" ht="22.5" x14ac:dyDescent="0.25">
      <c r="A273" s="17" t="s">
        <v>148</v>
      </c>
      <c r="B273" s="58">
        <v>851</v>
      </c>
      <c r="C273" s="18" t="s">
        <v>244</v>
      </c>
      <c r="D273" s="19" t="s">
        <v>244</v>
      </c>
      <c r="E273" s="19" t="s">
        <v>394</v>
      </c>
      <c r="F273" s="18"/>
      <c r="G273" s="33">
        <f>G275</f>
        <v>69</v>
      </c>
      <c r="H273" s="33">
        <f t="shared" ref="H273:O273" si="107">H275</f>
        <v>95.28</v>
      </c>
      <c r="I273" s="33">
        <f t="shared" si="107"/>
        <v>0</v>
      </c>
      <c r="J273" s="33">
        <f t="shared" si="107"/>
        <v>69</v>
      </c>
      <c r="K273" s="33">
        <f t="shared" si="107"/>
        <v>95.28</v>
      </c>
      <c r="L273" s="33">
        <f t="shared" si="107"/>
        <v>0</v>
      </c>
      <c r="M273" s="33">
        <v>69</v>
      </c>
      <c r="N273" s="33">
        <f t="shared" si="107"/>
        <v>0</v>
      </c>
      <c r="O273" s="33">
        <f t="shared" si="107"/>
        <v>0</v>
      </c>
    </row>
    <row r="274" spans="1:15" x14ac:dyDescent="0.25">
      <c r="A274" s="1" t="s">
        <v>17</v>
      </c>
      <c r="B274" s="59">
        <v>851</v>
      </c>
      <c r="C274" s="5" t="s">
        <v>244</v>
      </c>
      <c r="D274" s="8" t="s">
        <v>244</v>
      </c>
      <c r="E274" s="8" t="s">
        <v>398</v>
      </c>
      <c r="F274" s="5"/>
      <c r="G274" s="13">
        <f>G275</f>
        <v>69</v>
      </c>
      <c r="H274" s="13">
        <f t="shared" ref="H274:O274" si="108">H275</f>
        <v>95.28</v>
      </c>
      <c r="I274" s="13">
        <f t="shared" si="108"/>
        <v>0</v>
      </c>
      <c r="J274" s="13">
        <f t="shared" si="108"/>
        <v>69</v>
      </c>
      <c r="K274" s="13">
        <f t="shared" si="108"/>
        <v>95.28</v>
      </c>
      <c r="L274" s="13">
        <f t="shared" si="108"/>
        <v>0</v>
      </c>
      <c r="M274" s="13">
        <v>69</v>
      </c>
      <c r="N274" s="13">
        <f t="shared" si="108"/>
        <v>0</v>
      </c>
      <c r="O274" s="13">
        <f t="shared" si="108"/>
        <v>0</v>
      </c>
    </row>
    <row r="275" spans="1:15" ht="22.5" x14ac:dyDescent="0.25">
      <c r="A275" s="1" t="s">
        <v>151</v>
      </c>
      <c r="B275" s="59">
        <v>851</v>
      </c>
      <c r="C275" s="5" t="s">
        <v>244</v>
      </c>
      <c r="D275" s="8" t="s">
        <v>244</v>
      </c>
      <c r="E275" s="8" t="s">
        <v>399</v>
      </c>
      <c r="F275" s="5"/>
      <c r="G275" s="13">
        <f>G276+G278</f>
        <v>69</v>
      </c>
      <c r="H275" s="13">
        <f t="shared" ref="H275:O275" si="109">H276+H278</f>
        <v>95.28</v>
      </c>
      <c r="I275" s="13">
        <f t="shared" si="109"/>
        <v>0</v>
      </c>
      <c r="J275" s="13">
        <f t="shared" si="109"/>
        <v>69</v>
      </c>
      <c r="K275" s="13">
        <f t="shared" si="109"/>
        <v>95.28</v>
      </c>
      <c r="L275" s="13">
        <f t="shared" si="109"/>
        <v>0</v>
      </c>
      <c r="M275" s="13">
        <v>69</v>
      </c>
      <c r="N275" s="13">
        <f t="shared" si="109"/>
        <v>0</v>
      </c>
      <c r="O275" s="13">
        <f t="shared" si="109"/>
        <v>0</v>
      </c>
    </row>
    <row r="276" spans="1:15" ht="22.5" x14ac:dyDescent="0.25">
      <c r="A276" s="1" t="s">
        <v>155</v>
      </c>
      <c r="B276" s="59">
        <v>851</v>
      </c>
      <c r="C276" s="5" t="s">
        <v>244</v>
      </c>
      <c r="D276" s="8" t="s">
        <v>244</v>
      </c>
      <c r="E276" s="8" t="s">
        <v>404</v>
      </c>
      <c r="F276" s="5"/>
      <c r="G276" s="13">
        <f>G277</f>
        <v>9</v>
      </c>
      <c r="H276" s="13">
        <f t="shared" ref="H276:O276" si="110">H277</f>
        <v>9</v>
      </c>
      <c r="I276" s="13">
        <f t="shared" si="110"/>
        <v>0</v>
      </c>
      <c r="J276" s="13">
        <f t="shared" si="110"/>
        <v>9</v>
      </c>
      <c r="K276" s="13">
        <f t="shared" si="110"/>
        <v>9</v>
      </c>
      <c r="L276" s="13">
        <f t="shared" si="110"/>
        <v>0</v>
      </c>
      <c r="M276" s="13">
        <v>9</v>
      </c>
      <c r="N276" s="13">
        <f t="shared" si="110"/>
        <v>0</v>
      </c>
      <c r="O276" s="13">
        <f t="shared" si="110"/>
        <v>0</v>
      </c>
    </row>
    <row r="277" spans="1:15" x14ac:dyDescent="0.25">
      <c r="A277" s="1" t="s">
        <v>156</v>
      </c>
      <c r="B277" s="59">
        <v>851</v>
      </c>
      <c r="C277" s="5" t="s">
        <v>244</v>
      </c>
      <c r="D277" s="8" t="s">
        <v>244</v>
      </c>
      <c r="E277" s="8" t="s">
        <v>404</v>
      </c>
      <c r="F277" s="5" t="s">
        <v>405</v>
      </c>
      <c r="G277" s="13">
        <f t="shared" ref="G277" si="111">H277+I277</f>
        <v>9</v>
      </c>
      <c r="H277" s="16">
        <v>9</v>
      </c>
      <c r="I277" s="16"/>
      <c r="J277" s="13">
        <f t="shared" ref="J277" si="112">K277+L277</f>
        <v>9</v>
      </c>
      <c r="K277" s="16">
        <v>9</v>
      </c>
      <c r="L277" s="16"/>
      <c r="M277" s="13">
        <v>9</v>
      </c>
      <c r="N277" s="16"/>
      <c r="O277" s="16"/>
    </row>
    <row r="278" spans="1:15" ht="22.5" x14ac:dyDescent="0.25">
      <c r="A278" s="1" t="s">
        <v>157</v>
      </c>
      <c r="B278" s="59">
        <v>851</v>
      </c>
      <c r="C278" s="5" t="s">
        <v>244</v>
      </c>
      <c r="D278" s="8" t="s">
        <v>244</v>
      </c>
      <c r="E278" s="8" t="s">
        <v>406</v>
      </c>
      <c r="F278" s="5"/>
      <c r="G278" s="13">
        <v>60</v>
      </c>
      <c r="H278" s="16">
        <f>H279</f>
        <v>86.28</v>
      </c>
      <c r="I278" s="16">
        <f>I279</f>
        <v>0</v>
      </c>
      <c r="J278" s="13">
        <v>60</v>
      </c>
      <c r="K278" s="16">
        <f>K279</f>
        <v>86.28</v>
      </c>
      <c r="L278" s="16">
        <f>L279</f>
        <v>0</v>
      </c>
      <c r="M278" s="13">
        <v>60</v>
      </c>
      <c r="N278" s="16"/>
      <c r="O278" s="16"/>
    </row>
    <row r="279" spans="1:15" x14ac:dyDescent="0.25">
      <c r="A279" s="1" t="s">
        <v>156</v>
      </c>
      <c r="B279" s="59">
        <v>851</v>
      </c>
      <c r="C279" s="5" t="s">
        <v>244</v>
      </c>
      <c r="D279" s="8" t="s">
        <v>244</v>
      </c>
      <c r="E279" s="8" t="s">
        <v>406</v>
      </c>
      <c r="F279" s="5" t="s">
        <v>405</v>
      </c>
      <c r="G279" s="13">
        <v>60</v>
      </c>
      <c r="H279" s="16">
        <f>26.28+60</f>
        <v>86.28</v>
      </c>
      <c r="I279" s="16"/>
      <c r="J279" s="13">
        <v>60</v>
      </c>
      <c r="K279" s="16">
        <v>86.28</v>
      </c>
      <c r="L279" s="16"/>
      <c r="M279" s="13">
        <v>60</v>
      </c>
      <c r="N279" s="16"/>
      <c r="O279" s="16"/>
    </row>
    <row r="280" spans="1:15" x14ac:dyDescent="0.25">
      <c r="A280" s="1" t="s">
        <v>182</v>
      </c>
      <c r="B280" s="59">
        <v>851</v>
      </c>
      <c r="C280" s="5" t="s">
        <v>245</v>
      </c>
      <c r="D280" s="9"/>
      <c r="E280" s="9"/>
      <c r="F280" s="7"/>
      <c r="G280" s="13">
        <f>G284</f>
        <v>500</v>
      </c>
      <c r="H280" s="13">
        <f t="shared" ref="H280:O280" si="113">H281</f>
        <v>4235.9954200000002</v>
      </c>
      <c r="I280" s="13">
        <f t="shared" si="113"/>
        <v>0</v>
      </c>
      <c r="J280" s="13">
        <f t="shared" si="113"/>
        <v>500</v>
      </c>
      <c r="K280" s="13">
        <f t="shared" si="113"/>
        <v>4405.8999999999996</v>
      </c>
      <c r="L280" s="13">
        <f t="shared" si="113"/>
        <v>12972.456</v>
      </c>
      <c r="M280" s="13">
        <v>500</v>
      </c>
      <c r="N280" s="13">
        <f t="shared" si="113"/>
        <v>0</v>
      </c>
      <c r="O280" s="13">
        <f t="shared" si="113"/>
        <v>0</v>
      </c>
    </row>
    <row r="281" spans="1:15" x14ac:dyDescent="0.25">
      <c r="A281" s="1" t="s">
        <v>189</v>
      </c>
      <c r="B281" s="59">
        <v>851</v>
      </c>
      <c r="C281" s="5" t="s">
        <v>245</v>
      </c>
      <c r="D281" s="8" t="s">
        <v>234</v>
      </c>
      <c r="E281" s="9"/>
      <c r="F281" s="7"/>
      <c r="G281" s="13">
        <f>G284</f>
        <v>500</v>
      </c>
      <c r="H281" s="16">
        <f>H282</f>
        <v>4235.9954200000002</v>
      </c>
      <c r="I281" s="16">
        <f>I282</f>
        <v>0</v>
      </c>
      <c r="J281" s="13">
        <v>500</v>
      </c>
      <c r="K281" s="16">
        <f>K282</f>
        <v>4405.8999999999996</v>
      </c>
      <c r="L281" s="16">
        <f>L282</f>
        <v>12972.456</v>
      </c>
      <c r="M281" s="13">
        <v>500</v>
      </c>
      <c r="N281" s="16"/>
      <c r="O281" s="16"/>
    </row>
    <row r="282" spans="1:15" ht="22.5" x14ac:dyDescent="0.25">
      <c r="A282" s="1" t="s">
        <v>142</v>
      </c>
      <c r="B282" s="58">
        <v>851</v>
      </c>
      <c r="C282" s="5" t="s">
        <v>245</v>
      </c>
      <c r="D282" s="8" t="s">
        <v>234</v>
      </c>
      <c r="E282" s="8" t="s">
        <v>388</v>
      </c>
      <c r="F282" s="5"/>
      <c r="G282" s="13">
        <f>G284</f>
        <v>500</v>
      </c>
      <c r="H282" s="16">
        <f>H283</f>
        <v>4235.9954200000002</v>
      </c>
      <c r="I282" s="16">
        <f>I283</f>
        <v>0</v>
      </c>
      <c r="J282" s="13">
        <v>500</v>
      </c>
      <c r="K282" s="16">
        <f>K283</f>
        <v>4405.8999999999996</v>
      </c>
      <c r="L282" s="16">
        <f>L283</f>
        <v>12972.456</v>
      </c>
      <c r="M282" s="13">
        <v>500</v>
      </c>
      <c r="N282" s="16"/>
      <c r="O282" s="16"/>
    </row>
    <row r="283" spans="1:15" x14ac:dyDescent="0.25">
      <c r="A283" s="1" t="s">
        <v>17</v>
      </c>
      <c r="B283" s="59">
        <v>851</v>
      </c>
      <c r="C283" s="5" t="s">
        <v>245</v>
      </c>
      <c r="D283" s="8" t="s">
        <v>234</v>
      </c>
      <c r="E283" s="8" t="s">
        <v>433</v>
      </c>
      <c r="F283" s="5"/>
      <c r="G283" s="13">
        <f>G284</f>
        <v>500</v>
      </c>
      <c r="H283" s="16">
        <f>H284+H287</f>
        <v>4235.9954200000002</v>
      </c>
      <c r="I283" s="16">
        <f>I284+I287</f>
        <v>0</v>
      </c>
      <c r="J283" s="13">
        <v>500</v>
      </c>
      <c r="K283" s="16">
        <f>K284+K287</f>
        <v>4405.8999999999996</v>
      </c>
      <c r="L283" s="16">
        <f>L284+L287</f>
        <v>12972.456</v>
      </c>
      <c r="M283" s="13">
        <v>500</v>
      </c>
      <c r="N283" s="16"/>
      <c r="O283" s="16"/>
    </row>
    <row r="284" spans="1:15" ht="22.5" x14ac:dyDescent="0.25">
      <c r="A284" s="1" t="s">
        <v>184</v>
      </c>
      <c r="B284" s="59">
        <v>851</v>
      </c>
      <c r="C284" s="5" t="s">
        <v>245</v>
      </c>
      <c r="D284" s="8" t="s">
        <v>234</v>
      </c>
      <c r="E284" s="8" t="s">
        <v>434</v>
      </c>
      <c r="F284" s="5"/>
      <c r="G284" s="13">
        <f t="shared" ref="G284:G285" si="114">H284+I284</f>
        <v>500</v>
      </c>
      <c r="H284" s="16">
        <f>H285</f>
        <v>500</v>
      </c>
      <c r="I284" s="16">
        <f>I285</f>
        <v>0</v>
      </c>
      <c r="J284" s="13">
        <v>500</v>
      </c>
      <c r="K284" s="16">
        <f>K285</f>
        <v>700</v>
      </c>
      <c r="L284" s="16">
        <f>L285</f>
        <v>0</v>
      </c>
      <c r="M284" s="13">
        <v>500</v>
      </c>
      <c r="N284" s="16"/>
      <c r="O284" s="16"/>
    </row>
    <row r="285" spans="1:15" x14ac:dyDescent="0.25">
      <c r="A285" s="1" t="s">
        <v>190</v>
      </c>
      <c r="B285" s="59">
        <v>851</v>
      </c>
      <c r="C285" s="5" t="s">
        <v>245</v>
      </c>
      <c r="D285" s="8" t="s">
        <v>234</v>
      </c>
      <c r="E285" s="8" t="s">
        <v>444</v>
      </c>
      <c r="F285" s="5"/>
      <c r="G285" s="13">
        <f t="shared" si="114"/>
        <v>500</v>
      </c>
      <c r="H285" s="16">
        <f>H286</f>
        <v>500</v>
      </c>
      <c r="I285" s="16">
        <f>I286</f>
        <v>0</v>
      </c>
      <c r="J285" s="13">
        <v>500</v>
      </c>
      <c r="K285" s="16">
        <f>K286</f>
        <v>700</v>
      </c>
      <c r="L285" s="16">
        <f>L286</f>
        <v>0</v>
      </c>
      <c r="M285" s="13">
        <v>500</v>
      </c>
      <c r="N285" s="16"/>
      <c r="O285" s="16"/>
    </row>
    <row r="286" spans="1:15" ht="22.5" x14ac:dyDescent="0.25">
      <c r="A286" s="1" t="s">
        <v>8</v>
      </c>
      <c r="B286" s="59">
        <v>851</v>
      </c>
      <c r="C286" s="5" t="s">
        <v>245</v>
      </c>
      <c r="D286" s="8" t="s">
        <v>234</v>
      </c>
      <c r="E286" s="8" t="s">
        <v>444</v>
      </c>
      <c r="F286" s="5" t="s">
        <v>253</v>
      </c>
      <c r="G286" s="13">
        <v>500</v>
      </c>
      <c r="H286" s="16">
        <v>500</v>
      </c>
      <c r="I286" s="16"/>
      <c r="J286" s="13">
        <v>500</v>
      </c>
      <c r="K286" s="16">
        <f>200+500</f>
        <v>700</v>
      </c>
      <c r="L286" s="16"/>
      <c r="M286" s="13">
        <v>500</v>
      </c>
      <c r="N286" s="16"/>
      <c r="O286" s="16"/>
    </row>
    <row r="287" spans="1:15" x14ac:dyDescent="0.25">
      <c r="A287" s="1" t="s">
        <v>193</v>
      </c>
      <c r="B287" s="59">
        <v>851</v>
      </c>
      <c r="C287" s="5" t="s">
        <v>242</v>
      </c>
      <c r="D287" s="9"/>
      <c r="E287" s="9"/>
      <c r="F287" s="7"/>
      <c r="G287" s="13">
        <f>G288+G294+G311</f>
        <v>3735.9954200000002</v>
      </c>
      <c r="H287" s="13">
        <f t="shared" ref="H287:M287" si="115">H288+H294+H311</f>
        <v>3735.9954200000002</v>
      </c>
      <c r="I287" s="13">
        <f t="shared" si="115"/>
        <v>0</v>
      </c>
      <c r="J287" s="13">
        <f t="shared" si="115"/>
        <v>16678.356</v>
      </c>
      <c r="K287" s="13">
        <f t="shared" si="115"/>
        <v>3705.9</v>
      </c>
      <c r="L287" s="13">
        <f t="shared" si="115"/>
        <v>12972.456</v>
      </c>
      <c r="M287" s="13">
        <f t="shared" si="115"/>
        <v>11118.732</v>
      </c>
      <c r="N287" s="16" t="e">
        <f>N288+N294+N311</f>
        <v>#REF!</v>
      </c>
      <c r="O287" s="16" t="e">
        <f>O288+O294+O311</f>
        <v>#REF!</v>
      </c>
    </row>
    <row r="288" spans="1:15" x14ac:dyDescent="0.25">
      <c r="A288" s="1" t="s">
        <v>194</v>
      </c>
      <c r="B288" s="59">
        <v>851</v>
      </c>
      <c r="C288" s="5" t="s">
        <v>242</v>
      </c>
      <c r="D288" s="8" t="s">
        <v>233</v>
      </c>
      <c r="E288" s="9"/>
      <c r="F288" s="7"/>
      <c r="G288" s="13">
        <f t="shared" ref="G288:G316" si="116">H288+I288</f>
        <v>2177.9</v>
      </c>
      <c r="H288" s="16">
        <f>H289</f>
        <v>2177.9</v>
      </c>
      <c r="I288" s="16">
        <f>I289</f>
        <v>0</v>
      </c>
      <c r="J288" s="13">
        <f t="shared" ref="J288:J316" si="117">K288+L288</f>
        <v>2177.9</v>
      </c>
      <c r="K288" s="16">
        <f>K289</f>
        <v>2177.9</v>
      </c>
      <c r="L288" s="16">
        <f>L289</f>
        <v>0</v>
      </c>
      <c r="M288" s="13">
        <f t="shared" ref="M288:M316" si="118">N288+O288</f>
        <v>2177.9</v>
      </c>
      <c r="N288" s="16">
        <f>N289</f>
        <v>2177.9</v>
      </c>
      <c r="O288" s="16">
        <f>O289</f>
        <v>0</v>
      </c>
    </row>
    <row r="289" spans="1:15" ht="22.5" x14ac:dyDescent="0.25">
      <c r="A289" s="1" t="s">
        <v>195</v>
      </c>
      <c r="B289" s="59">
        <v>851</v>
      </c>
      <c r="C289" s="5" t="s">
        <v>242</v>
      </c>
      <c r="D289" s="8" t="s">
        <v>233</v>
      </c>
      <c r="E289" s="8" t="s">
        <v>447</v>
      </c>
      <c r="F289" s="5"/>
      <c r="G289" s="13">
        <f t="shared" si="116"/>
        <v>2177.9</v>
      </c>
      <c r="H289" s="16">
        <f>H292</f>
        <v>2177.9</v>
      </c>
      <c r="I289" s="16">
        <f>I292</f>
        <v>0</v>
      </c>
      <c r="J289" s="13">
        <f t="shared" si="117"/>
        <v>2177.9</v>
      </c>
      <c r="K289" s="16">
        <f>K292</f>
        <v>2177.9</v>
      </c>
      <c r="L289" s="16">
        <f>L292</f>
        <v>0</v>
      </c>
      <c r="M289" s="13">
        <f t="shared" si="118"/>
        <v>2177.9</v>
      </c>
      <c r="N289" s="16">
        <f>N292</f>
        <v>2177.9</v>
      </c>
      <c r="O289" s="16">
        <f>O292</f>
        <v>0</v>
      </c>
    </row>
    <row r="290" spans="1:15" x14ac:dyDescent="0.25">
      <c r="A290" s="1" t="s">
        <v>17</v>
      </c>
      <c r="B290" s="59">
        <v>851</v>
      </c>
      <c r="C290" s="5" t="s">
        <v>242</v>
      </c>
      <c r="D290" s="8" t="s">
        <v>233</v>
      </c>
      <c r="E290" s="8" t="s">
        <v>448</v>
      </c>
      <c r="F290" s="5"/>
      <c r="G290" s="13">
        <f t="shared" si="116"/>
        <v>2177.9</v>
      </c>
      <c r="H290" s="16">
        <f>H292</f>
        <v>2177.9</v>
      </c>
      <c r="I290" s="16">
        <f>I292</f>
        <v>0</v>
      </c>
      <c r="J290" s="13">
        <f t="shared" si="117"/>
        <v>2177.9</v>
      </c>
      <c r="K290" s="16">
        <f>K292</f>
        <v>2177.9</v>
      </c>
      <c r="L290" s="16">
        <f>L292</f>
        <v>0</v>
      </c>
      <c r="M290" s="13">
        <f t="shared" si="118"/>
        <v>2177.9</v>
      </c>
      <c r="N290" s="16">
        <f>N292</f>
        <v>2177.9</v>
      </c>
      <c r="O290" s="16">
        <f>O292</f>
        <v>0</v>
      </c>
    </row>
    <row r="291" spans="1:15" ht="33.75" x14ac:dyDescent="0.25">
      <c r="A291" s="1" t="s">
        <v>196</v>
      </c>
      <c r="B291" s="58">
        <v>851</v>
      </c>
      <c r="C291" s="5" t="s">
        <v>242</v>
      </c>
      <c r="D291" s="8" t="s">
        <v>233</v>
      </c>
      <c r="E291" s="8" t="s">
        <v>449</v>
      </c>
      <c r="F291" s="5"/>
      <c r="G291" s="13">
        <f t="shared" si="116"/>
        <v>2177.9</v>
      </c>
      <c r="H291" s="16">
        <f>H292</f>
        <v>2177.9</v>
      </c>
      <c r="I291" s="16">
        <f>I292</f>
        <v>0</v>
      </c>
      <c r="J291" s="13">
        <f t="shared" si="117"/>
        <v>2177.9</v>
      </c>
      <c r="K291" s="16">
        <f>K292</f>
        <v>2177.9</v>
      </c>
      <c r="L291" s="16">
        <f>L292</f>
        <v>0</v>
      </c>
      <c r="M291" s="13">
        <f t="shared" si="118"/>
        <v>2177.9</v>
      </c>
      <c r="N291" s="16">
        <f>N292</f>
        <v>2177.9</v>
      </c>
      <c r="O291" s="16">
        <f>O292</f>
        <v>0</v>
      </c>
    </row>
    <row r="292" spans="1:15" ht="33.75" x14ac:dyDescent="0.25">
      <c r="A292" s="1" t="s">
        <v>197</v>
      </c>
      <c r="B292" s="59">
        <v>851</v>
      </c>
      <c r="C292" s="5" t="s">
        <v>242</v>
      </c>
      <c r="D292" s="8" t="s">
        <v>233</v>
      </c>
      <c r="E292" s="8" t="s">
        <v>450</v>
      </c>
      <c r="F292" s="5"/>
      <c r="G292" s="13">
        <f t="shared" si="116"/>
        <v>2177.9</v>
      </c>
      <c r="H292" s="16">
        <f>H293</f>
        <v>2177.9</v>
      </c>
      <c r="I292" s="16">
        <f>I293</f>
        <v>0</v>
      </c>
      <c r="J292" s="13">
        <f t="shared" si="117"/>
        <v>2177.9</v>
      </c>
      <c r="K292" s="16">
        <f>K293</f>
        <v>2177.9</v>
      </c>
      <c r="L292" s="16">
        <f>L293</f>
        <v>0</v>
      </c>
      <c r="M292" s="13">
        <f t="shared" si="118"/>
        <v>2177.9</v>
      </c>
      <c r="N292" s="16">
        <f>N293</f>
        <v>2177.9</v>
      </c>
      <c r="O292" s="16">
        <f>O293</f>
        <v>0</v>
      </c>
    </row>
    <row r="293" spans="1:15" ht="22.5" x14ac:dyDescent="0.25">
      <c r="A293" s="1" t="s">
        <v>9</v>
      </c>
      <c r="B293" s="59">
        <v>851</v>
      </c>
      <c r="C293" s="5" t="s">
        <v>242</v>
      </c>
      <c r="D293" s="8" t="s">
        <v>233</v>
      </c>
      <c r="E293" s="8" t="s">
        <v>450</v>
      </c>
      <c r="F293" s="5" t="s">
        <v>254</v>
      </c>
      <c r="G293" s="13">
        <f t="shared" si="116"/>
        <v>2177.9</v>
      </c>
      <c r="H293" s="16">
        <v>2177.9</v>
      </c>
      <c r="I293" s="16"/>
      <c r="J293" s="13">
        <f t="shared" si="117"/>
        <v>2177.9</v>
      </c>
      <c r="K293" s="16">
        <v>2177.9</v>
      </c>
      <c r="L293" s="16"/>
      <c r="M293" s="13">
        <f t="shared" si="118"/>
        <v>2177.9</v>
      </c>
      <c r="N293" s="16">
        <v>2177.9</v>
      </c>
      <c r="O293" s="16"/>
    </row>
    <row r="294" spans="1:15" x14ac:dyDescent="0.25">
      <c r="A294" s="1" t="s">
        <v>198</v>
      </c>
      <c r="B294" s="59">
        <v>851</v>
      </c>
      <c r="C294" s="5" t="s">
        <v>242</v>
      </c>
      <c r="D294" s="8" t="s">
        <v>240</v>
      </c>
      <c r="E294" s="9"/>
      <c r="F294" s="7"/>
      <c r="G294" s="13">
        <f t="shared" si="116"/>
        <v>528</v>
      </c>
      <c r="H294" s="16">
        <f>H295+H306</f>
        <v>528</v>
      </c>
      <c r="I294" s="16">
        <f>I295+I306</f>
        <v>0</v>
      </c>
      <c r="J294" s="13">
        <f t="shared" si="117"/>
        <v>13500.456</v>
      </c>
      <c r="K294" s="16">
        <f>K295+K306</f>
        <v>528</v>
      </c>
      <c r="L294" s="16">
        <f>L295+L306</f>
        <v>12972.456</v>
      </c>
      <c r="M294" s="13">
        <f t="shared" si="118"/>
        <v>7940.8320000000003</v>
      </c>
      <c r="N294" s="16">
        <f>N295+N306</f>
        <v>528</v>
      </c>
      <c r="O294" s="16">
        <f>O295+O306</f>
        <v>7412.8320000000003</v>
      </c>
    </row>
    <row r="295" spans="1:15" ht="22.5" x14ac:dyDescent="0.25">
      <c r="A295" s="1" t="s">
        <v>195</v>
      </c>
      <c r="B295" s="59">
        <v>851</v>
      </c>
      <c r="C295" s="5" t="s">
        <v>242</v>
      </c>
      <c r="D295" s="8" t="s">
        <v>240</v>
      </c>
      <c r="E295" s="8" t="s">
        <v>447</v>
      </c>
      <c r="F295" s="5"/>
      <c r="G295" s="13">
        <f t="shared" si="116"/>
        <v>380</v>
      </c>
      <c r="H295" s="16">
        <f>H296</f>
        <v>380</v>
      </c>
      <c r="I295" s="16">
        <f>I296</f>
        <v>0</v>
      </c>
      <c r="J295" s="13">
        <f t="shared" si="117"/>
        <v>13352.456</v>
      </c>
      <c r="K295" s="16">
        <f>K296</f>
        <v>380</v>
      </c>
      <c r="L295" s="16">
        <f>L296</f>
        <v>12972.456</v>
      </c>
      <c r="M295" s="13">
        <f t="shared" si="118"/>
        <v>7792.8320000000003</v>
      </c>
      <c r="N295" s="16">
        <f>N296</f>
        <v>380</v>
      </c>
      <c r="O295" s="16">
        <f>O296</f>
        <v>7412.8320000000003</v>
      </c>
    </row>
    <row r="296" spans="1:15" x14ac:dyDescent="0.25">
      <c r="A296" s="1" t="s">
        <v>17</v>
      </c>
      <c r="B296" s="59">
        <v>851</v>
      </c>
      <c r="C296" s="5" t="s">
        <v>242</v>
      </c>
      <c r="D296" s="8" t="s">
        <v>240</v>
      </c>
      <c r="E296" s="8" t="s">
        <v>448</v>
      </c>
      <c r="F296" s="5"/>
      <c r="G296" s="13">
        <f t="shared" si="116"/>
        <v>380</v>
      </c>
      <c r="H296" s="16">
        <f>H297+H300+H303</f>
        <v>380</v>
      </c>
      <c r="I296" s="16">
        <f>I297+I300+I303</f>
        <v>0</v>
      </c>
      <c r="J296" s="13">
        <f t="shared" si="117"/>
        <v>13352.456</v>
      </c>
      <c r="K296" s="16">
        <f>K297+K300+K303</f>
        <v>380</v>
      </c>
      <c r="L296" s="16">
        <f>L297+L300+L303</f>
        <v>12972.456</v>
      </c>
      <c r="M296" s="13">
        <f t="shared" si="118"/>
        <v>7792.8320000000003</v>
      </c>
      <c r="N296" s="16">
        <f>N297+N300+N303</f>
        <v>380</v>
      </c>
      <c r="O296" s="16">
        <f>O297+O300+O303</f>
        <v>7412.8320000000003</v>
      </c>
    </row>
    <row r="297" spans="1:15" ht="45" x14ac:dyDescent="0.25">
      <c r="A297" s="1" t="s">
        <v>199</v>
      </c>
      <c r="B297" s="59">
        <v>851</v>
      </c>
      <c r="C297" s="5" t="s">
        <v>242</v>
      </c>
      <c r="D297" s="8" t="s">
        <v>240</v>
      </c>
      <c r="E297" s="8" t="s">
        <v>451</v>
      </c>
      <c r="F297" s="5"/>
      <c r="G297" s="13">
        <f t="shared" si="116"/>
        <v>0</v>
      </c>
      <c r="H297" s="16">
        <f>H298</f>
        <v>0</v>
      </c>
      <c r="I297" s="16">
        <f>I298</f>
        <v>0</v>
      </c>
      <c r="J297" s="13">
        <f t="shared" si="117"/>
        <v>12972.456</v>
      </c>
      <c r="K297" s="16">
        <f>K298</f>
        <v>0</v>
      </c>
      <c r="L297" s="16">
        <f>L298</f>
        <v>12972.456</v>
      </c>
      <c r="M297" s="13">
        <f t="shared" si="118"/>
        <v>7412.8320000000003</v>
      </c>
      <c r="N297" s="16">
        <f>N298</f>
        <v>0</v>
      </c>
      <c r="O297" s="16">
        <f>O298</f>
        <v>7412.8320000000003</v>
      </c>
    </row>
    <row r="298" spans="1:15" ht="45" x14ac:dyDescent="0.25">
      <c r="A298" s="1" t="s">
        <v>200</v>
      </c>
      <c r="B298" s="59">
        <v>851</v>
      </c>
      <c r="C298" s="5" t="s">
        <v>242</v>
      </c>
      <c r="D298" s="8" t="s">
        <v>240</v>
      </c>
      <c r="E298" s="8" t="s">
        <v>452</v>
      </c>
      <c r="F298" s="5"/>
      <c r="G298" s="13">
        <f t="shared" si="116"/>
        <v>0</v>
      </c>
      <c r="H298" s="16">
        <f>H299</f>
        <v>0</v>
      </c>
      <c r="I298" s="16">
        <f>I299</f>
        <v>0</v>
      </c>
      <c r="J298" s="13">
        <f t="shared" si="117"/>
        <v>12972.456</v>
      </c>
      <c r="K298" s="16">
        <f>K299</f>
        <v>0</v>
      </c>
      <c r="L298" s="16">
        <f>L299</f>
        <v>12972.456</v>
      </c>
      <c r="M298" s="13">
        <f t="shared" si="118"/>
        <v>7412.8320000000003</v>
      </c>
      <c r="N298" s="16">
        <f>N299</f>
        <v>0</v>
      </c>
      <c r="O298" s="16">
        <f>O299</f>
        <v>7412.8320000000003</v>
      </c>
    </row>
    <row r="299" spans="1:15" ht="22.5" x14ac:dyDescent="0.25">
      <c r="A299" s="1" t="s">
        <v>9</v>
      </c>
      <c r="B299" s="59">
        <v>851</v>
      </c>
      <c r="C299" s="5" t="s">
        <v>242</v>
      </c>
      <c r="D299" s="8" t="s">
        <v>240</v>
      </c>
      <c r="E299" s="8" t="s">
        <v>452</v>
      </c>
      <c r="F299" s="5" t="s">
        <v>254</v>
      </c>
      <c r="G299" s="13">
        <f t="shared" si="116"/>
        <v>0</v>
      </c>
      <c r="H299" s="16"/>
      <c r="I299" s="16"/>
      <c r="J299" s="13">
        <f t="shared" si="117"/>
        <v>12972.456</v>
      </c>
      <c r="K299" s="16"/>
      <c r="L299" s="16">
        <v>12972.456</v>
      </c>
      <c r="M299" s="13">
        <f t="shared" si="118"/>
        <v>7412.8320000000003</v>
      </c>
      <c r="N299" s="16"/>
      <c r="O299" s="16">
        <v>7412.8320000000003</v>
      </c>
    </row>
    <row r="300" spans="1:15" ht="33.75" x14ac:dyDescent="0.25">
      <c r="A300" s="1" t="s">
        <v>201</v>
      </c>
      <c r="B300" s="58">
        <v>851</v>
      </c>
      <c r="C300" s="5" t="s">
        <v>242</v>
      </c>
      <c r="D300" s="8" t="s">
        <v>240</v>
      </c>
      <c r="E300" s="8" t="s">
        <v>453</v>
      </c>
      <c r="F300" s="5"/>
      <c r="G300" s="13">
        <f t="shared" si="116"/>
        <v>158</v>
      </c>
      <c r="H300" s="16">
        <f>H301</f>
        <v>158</v>
      </c>
      <c r="I300" s="16">
        <f>I301</f>
        <v>0</v>
      </c>
      <c r="J300" s="13">
        <f t="shared" si="117"/>
        <v>158</v>
      </c>
      <c r="K300" s="16">
        <f>K301</f>
        <v>158</v>
      </c>
      <c r="L300" s="16">
        <f>L301</f>
        <v>0</v>
      </c>
      <c r="M300" s="13">
        <f t="shared" si="118"/>
        <v>158</v>
      </c>
      <c r="N300" s="16">
        <f>N301</f>
        <v>158</v>
      </c>
      <c r="O300" s="16">
        <f>O301</f>
        <v>0</v>
      </c>
    </row>
    <row r="301" spans="1:15" ht="22.5" x14ac:dyDescent="0.25">
      <c r="A301" s="1" t="s">
        <v>202</v>
      </c>
      <c r="B301" s="59">
        <v>851</v>
      </c>
      <c r="C301" s="5" t="s">
        <v>242</v>
      </c>
      <c r="D301" s="8" t="s">
        <v>240</v>
      </c>
      <c r="E301" s="8" t="s">
        <v>454</v>
      </c>
      <c r="F301" s="5"/>
      <c r="G301" s="13">
        <f t="shared" si="116"/>
        <v>158</v>
      </c>
      <c r="H301" s="16">
        <f>H302</f>
        <v>158</v>
      </c>
      <c r="I301" s="16">
        <f>I302</f>
        <v>0</v>
      </c>
      <c r="J301" s="13">
        <f t="shared" si="117"/>
        <v>158</v>
      </c>
      <c r="K301" s="16">
        <f>K302</f>
        <v>158</v>
      </c>
      <c r="L301" s="16">
        <f>L302</f>
        <v>0</v>
      </c>
      <c r="M301" s="13">
        <f t="shared" si="118"/>
        <v>158</v>
      </c>
      <c r="N301" s="16">
        <f>N302</f>
        <v>158</v>
      </c>
      <c r="O301" s="16">
        <f>O302</f>
        <v>0</v>
      </c>
    </row>
    <row r="302" spans="1:15" x14ac:dyDescent="0.25">
      <c r="A302" s="1" t="s">
        <v>203</v>
      </c>
      <c r="B302" s="59">
        <v>851</v>
      </c>
      <c r="C302" s="5" t="s">
        <v>242</v>
      </c>
      <c r="D302" s="8" t="s">
        <v>240</v>
      </c>
      <c r="E302" s="8" t="s">
        <v>454</v>
      </c>
      <c r="F302" s="5" t="s">
        <v>455</v>
      </c>
      <c r="G302" s="13">
        <f t="shared" si="116"/>
        <v>158</v>
      </c>
      <c r="H302" s="16">
        <v>158</v>
      </c>
      <c r="I302" s="16"/>
      <c r="J302" s="13">
        <f t="shared" si="117"/>
        <v>158</v>
      </c>
      <c r="K302" s="16">
        <v>158</v>
      </c>
      <c r="L302" s="16"/>
      <c r="M302" s="13">
        <f t="shared" si="118"/>
        <v>158</v>
      </c>
      <c r="N302" s="16">
        <v>158</v>
      </c>
      <c r="O302" s="16"/>
    </row>
    <row r="303" spans="1:15" ht="33.75" x14ac:dyDescent="0.25">
      <c r="A303" s="1" t="s">
        <v>196</v>
      </c>
      <c r="B303" s="59">
        <v>851</v>
      </c>
      <c r="C303" s="5" t="s">
        <v>242</v>
      </c>
      <c r="D303" s="8" t="s">
        <v>240</v>
      </c>
      <c r="E303" s="8" t="s">
        <v>449</v>
      </c>
      <c r="F303" s="5"/>
      <c r="G303" s="13">
        <f t="shared" si="116"/>
        <v>222</v>
      </c>
      <c r="H303" s="16">
        <f>H304</f>
        <v>222</v>
      </c>
      <c r="I303" s="16">
        <f>I304</f>
        <v>0</v>
      </c>
      <c r="J303" s="13">
        <f t="shared" si="117"/>
        <v>222</v>
      </c>
      <c r="K303" s="16">
        <f>K304</f>
        <v>222</v>
      </c>
      <c r="L303" s="16">
        <f>L304</f>
        <v>0</v>
      </c>
      <c r="M303" s="13">
        <f t="shared" si="118"/>
        <v>222</v>
      </c>
      <c r="N303" s="16">
        <f>N304</f>
        <v>222</v>
      </c>
      <c r="O303" s="16">
        <f>O304</f>
        <v>0</v>
      </c>
    </row>
    <row r="304" spans="1:15" ht="22.5" x14ac:dyDescent="0.25">
      <c r="A304" s="1" t="s">
        <v>204</v>
      </c>
      <c r="B304" s="59">
        <v>851</v>
      </c>
      <c r="C304" s="5" t="s">
        <v>242</v>
      </c>
      <c r="D304" s="8" t="s">
        <v>240</v>
      </c>
      <c r="E304" s="8" t="s">
        <v>456</v>
      </c>
      <c r="F304" s="5"/>
      <c r="G304" s="13">
        <f t="shared" si="116"/>
        <v>222</v>
      </c>
      <c r="H304" s="16">
        <f>H305</f>
        <v>222</v>
      </c>
      <c r="I304" s="16">
        <f>I305</f>
        <v>0</v>
      </c>
      <c r="J304" s="13">
        <f t="shared" si="117"/>
        <v>222</v>
      </c>
      <c r="K304" s="16">
        <f>K305</f>
        <v>222</v>
      </c>
      <c r="L304" s="16">
        <f>L305</f>
        <v>0</v>
      </c>
      <c r="M304" s="13">
        <f t="shared" si="118"/>
        <v>222</v>
      </c>
      <c r="N304" s="16">
        <f>N305</f>
        <v>222</v>
      </c>
      <c r="O304" s="16">
        <f>O305</f>
        <v>0</v>
      </c>
    </row>
    <row r="305" spans="1:22" x14ac:dyDescent="0.25">
      <c r="A305" s="1" t="s">
        <v>203</v>
      </c>
      <c r="B305" s="59">
        <v>851</v>
      </c>
      <c r="C305" s="5" t="s">
        <v>242</v>
      </c>
      <c r="D305" s="8" t="s">
        <v>240</v>
      </c>
      <c r="E305" s="8" t="s">
        <v>456</v>
      </c>
      <c r="F305" s="5" t="s">
        <v>455</v>
      </c>
      <c r="G305" s="13">
        <f t="shared" si="116"/>
        <v>222</v>
      </c>
      <c r="H305" s="16">
        <v>222</v>
      </c>
      <c r="I305" s="16"/>
      <c r="J305" s="13">
        <f t="shared" si="117"/>
        <v>222</v>
      </c>
      <c r="K305" s="16">
        <v>222</v>
      </c>
      <c r="L305" s="16"/>
      <c r="M305" s="13">
        <f t="shared" si="118"/>
        <v>222</v>
      </c>
      <c r="N305" s="16">
        <v>222</v>
      </c>
      <c r="O305" s="16"/>
    </row>
    <row r="306" spans="1:22" x14ac:dyDescent="0.25">
      <c r="A306" s="1" t="s">
        <v>205</v>
      </c>
      <c r="B306" s="59">
        <v>851</v>
      </c>
      <c r="C306" s="5" t="s">
        <v>242</v>
      </c>
      <c r="D306" s="8" t="s">
        <v>240</v>
      </c>
      <c r="E306" s="8" t="s">
        <v>457</v>
      </c>
      <c r="F306" s="5"/>
      <c r="G306" s="13">
        <f t="shared" si="116"/>
        <v>148</v>
      </c>
      <c r="H306" s="16">
        <f>H309</f>
        <v>148</v>
      </c>
      <c r="I306" s="16">
        <f>I309</f>
        <v>0</v>
      </c>
      <c r="J306" s="13">
        <f t="shared" si="117"/>
        <v>148</v>
      </c>
      <c r="K306" s="16">
        <f>K309</f>
        <v>148</v>
      </c>
      <c r="L306" s="16">
        <f>L309</f>
        <v>0</v>
      </c>
      <c r="M306" s="13">
        <f t="shared" si="118"/>
        <v>148</v>
      </c>
      <c r="N306" s="16">
        <f>N309</f>
        <v>148</v>
      </c>
      <c r="O306" s="16">
        <f>O309</f>
        <v>0</v>
      </c>
    </row>
    <row r="307" spans="1:22" x14ac:dyDescent="0.25">
      <c r="A307" s="1" t="s">
        <v>17</v>
      </c>
      <c r="B307" s="59">
        <v>851</v>
      </c>
      <c r="C307" s="5" t="s">
        <v>242</v>
      </c>
      <c r="D307" s="8" t="s">
        <v>240</v>
      </c>
      <c r="E307" s="8" t="s">
        <v>458</v>
      </c>
      <c r="F307" s="5"/>
      <c r="G307" s="13">
        <f t="shared" si="116"/>
        <v>148</v>
      </c>
      <c r="H307" s="16">
        <f>H309</f>
        <v>148</v>
      </c>
      <c r="I307" s="16">
        <f>I309</f>
        <v>0</v>
      </c>
      <c r="J307" s="13">
        <f t="shared" si="117"/>
        <v>148</v>
      </c>
      <c r="K307" s="16">
        <f>K309</f>
        <v>148</v>
      </c>
      <c r="L307" s="16">
        <f>L309</f>
        <v>0</v>
      </c>
      <c r="M307" s="13">
        <f t="shared" si="118"/>
        <v>148</v>
      </c>
      <c r="N307" s="16">
        <f>N309</f>
        <v>148</v>
      </c>
      <c r="O307" s="16">
        <f>O309</f>
        <v>0</v>
      </c>
    </row>
    <row r="308" spans="1:22" ht="33.75" x14ac:dyDescent="0.25">
      <c r="A308" s="1" t="s">
        <v>206</v>
      </c>
      <c r="B308" s="59">
        <v>851</v>
      </c>
      <c r="C308" s="5" t="s">
        <v>242</v>
      </c>
      <c r="D308" s="8" t="s">
        <v>240</v>
      </c>
      <c r="E308" s="8" t="s">
        <v>459</v>
      </c>
      <c r="F308" s="5"/>
      <c r="G308" s="13">
        <f t="shared" si="116"/>
        <v>148</v>
      </c>
      <c r="H308" s="16">
        <f>H309</f>
        <v>148</v>
      </c>
      <c r="I308" s="16">
        <f>I309</f>
        <v>0</v>
      </c>
      <c r="J308" s="13">
        <f t="shared" si="117"/>
        <v>148</v>
      </c>
      <c r="K308" s="16">
        <f>K309</f>
        <v>148</v>
      </c>
      <c r="L308" s="16">
        <f>L309</f>
        <v>0</v>
      </c>
      <c r="M308" s="13">
        <f t="shared" si="118"/>
        <v>148</v>
      </c>
      <c r="N308" s="16">
        <f>N309</f>
        <v>148</v>
      </c>
      <c r="O308" s="16">
        <f>O309</f>
        <v>0</v>
      </c>
    </row>
    <row r="309" spans="1:22" ht="22.5" x14ac:dyDescent="0.25">
      <c r="A309" s="1" t="s">
        <v>207</v>
      </c>
      <c r="B309" s="58">
        <v>851</v>
      </c>
      <c r="C309" s="5" t="s">
        <v>242</v>
      </c>
      <c r="D309" s="8" t="s">
        <v>240</v>
      </c>
      <c r="E309" s="8" t="s">
        <v>460</v>
      </c>
      <c r="F309" s="5"/>
      <c r="G309" s="13">
        <f t="shared" si="116"/>
        <v>148</v>
      </c>
      <c r="H309" s="16">
        <f>H310</f>
        <v>148</v>
      </c>
      <c r="I309" s="16">
        <f>I310</f>
        <v>0</v>
      </c>
      <c r="J309" s="13">
        <f t="shared" si="117"/>
        <v>148</v>
      </c>
      <c r="K309" s="16">
        <f>K310</f>
        <v>148</v>
      </c>
      <c r="L309" s="16">
        <f>L310</f>
        <v>0</v>
      </c>
      <c r="M309" s="13">
        <f t="shared" si="118"/>
        <v>148</v>
      </c>
      <c r="N309" s="16">
        <f>N310</f>
        <v>148</v>
      </c>
      <c r="O309" s="16">
        <f>O310</f>
        <v>0</v>
      </c>
    </row>
    <row r="310" spans="1:22" x14ac:dyDescent="0.25">
      <c r="A310" s="1" t="s">
        <v>203</v>
      </c>
      <c r="B310" s="59">
        <v>851</v>
      </c>
      <c r="C310" s="5" t="s">
        <v>242</v>
      </c>
      <c r="D310" s="8" t="s">
        <v>240</v>
      </c>
      <c r="E310" s="8" t="s">
        <v>460</v>
      </c>
      <c r="F310" s="5" t="s">
        <v>455</v>
      </c>
      <c r="G310" s="13">
        <f t="shared" si="116"/>
        <v>148</v>
      </c>
      <c r="H310" s="16">
        <v>148</v>
      </c>
      <c r="I310" s="16"/>
      <c r="J310" s="13">
        <f t="shared" si="117"/>
        <v>148</v>
      </c>
      <c r="K310" s="16">
        <v>148</v>
      </c>
      <c r="L310" s="16"/>
      <c r="M310" s="13">
        <f t="shared" si="118"/>
        <v>148</v>
      </c>
      <c r="N310" s="16">
        <v>148</v>
      </c>
      <c r="O310" s="16"/>
    </row>
    <row r="311" spans="1:22" x14ac:dyDescent="0.25">
      <c r="A311" s="1" t="s">
        <v>208</v>
      </c>
      <c r="B311" s="59">
        <v>851</v>
      </c>
      <c r="C311" s="5" t="s">
        <v>242</v>
      </c>
      <c r="D311" s="8" t="s">
        <v>234</v>
      </c>
      <c r="E311" s="9"/>
      <c r="F311" s="7"/>
      <c r="G311" s="13">
        <f>G316</f>
        <v>1030.0954200000001</v>
      </c>
      <c r="H311" s="13">
        <f t="shared" ref="H311:M311" si="119">H316</f>
        <v>1030.0954200000001</v>
      </c>
      <c r="I311" s="13">
        <f t="shared" si="119"/>
        <v>0</v>
      </c>
      <c r="J311" s="13">
        <f t="shared" si="119"/>
        <v>1000</v>
      </c>
      <c r="K311" s="13">
        <f t="shared" si="119"/>
        <v>1000</v>
      </c>
      <c r="L311" s="13">
        <f t="shared" si="119"/>
        <v>0</v>
      </c>
      <c r="M311" s="13">
        <f t="shared" si="119"/>
        <v>1000</v>
      </c>
      <c r="N311" s="16" t="e">
        <f>#REF!+N312</f>
        <v>#REF!</v>
      </c>
      <c r="O311" s="16" t="e">
        <f>#REF!+O312</f>
        <v>#REF!</v>
      </c>
    </row>
    <row r="312" spans="1:22" ht="22.5" x14ac:dyDescent="0.25">
      <c r="A312" s="1" t="s">
        <v>73</v>
      </c>
      <c r="B312" s="59">
        <v>851</v>
      </c>
      <c r="C312" s="5" t="s">
        <v>242</v>
      </c>
      <c r="D312" s="8" t="s">
        <v>234</v>
      </c>
      <c r="E312" s="8" t="s">
        <v>314</v>
      </c>
      <c r="F312" s="5"/>
      <c r="G312" s="13">
        <f>G316</f>
        <v>1030.0954200000001</v>
      </c>
      <c r="H312" s="13">
        <f t="shared" ref="H312:M312" si="120">H316</f>
        <v>1030.0954200000001</v>
      </c>
      <c r="I312" s="13">
        <f t="shared" si="120"/>
        <v>0</v>
      </c>
      <c r="J312" s="13">
        <f t="shared" si="120"/>
        <v>1000</v>
      </c>
      <c r="K312" s="13">
        <f t="shared" si="120"/>
        <v>1000</v>
      </c>
      <c r="L312" s="13">
        <f t="shared" si="120"/>
        <v>0</v>
      </c>
      <c r="M312" s="13">
        <f t="shared" si="120"/>
        <v>1000</v>
      </c>
      <c r="N312" s="16" t="e">
        <f>N314</f>
        <v>#REF!</v>
      </c>
      <c r="O312" s="16" t="e">
        <f>O314</f>
        <v>#REF!</v>
      </c>
    </row>
    <row r="313" spans="1:22" x14ac:dyDescent="0.25">
      <c r="A313" s="1" t="s">
        <v>86</v>
      </c>
      <c r="B313" s="59">
        <v>851</v>
      </c>
      <c r="C313" s="5" t="s">
        <v>242</v>
      </c>
      <c r="D313" s="8" t="s">
        <v>234</v>
      </c>
      <c r="E313" s="8" t="s">
        <v>464</v>
      </c>
      <c r="F313" s="5"/>
      <c r="G313" s="13">
        <f>G316</f>
        <v>1030.0954200000001</v>
      </c>
      <c r="H313" s="13">
        <f t="shared" ref="H313:M313" si="121">H316</f>
        <v>1030.0954200000001</v>
      </c>
      <c r="I313" s="13">
        <f t="shared" si="121"/>
        <v>0</v>
      </c>
      <c r="J313" s="13">
        <f t="shared" si="121"/>
        <v>1000</v>
      </c>
      <c r="K313" s="13">
        <f t="shared" si="121"/>
        <v>1000</v>
      </c>
      <c r="L313" s="13">
        <f t="shared" si="121"/>
        <v>0</v>
      </c>
      <c r="M313" s="13">
        <f t="shared" si="121"/>
        <v>1000</v>
      </c>
      <c r="N313" s="16" t="e">
        <f>N314</f>
        <v>#REF!</v>
      </c>
      <c r="O313" s="16" t="e">
        <f>O314</f>
        <v>#REF!</v>
      </c>
    </row>
    <row r="314" spans="1:22" x14ac:dyDescent="0.25">
      <c r="A314" s="1" t="s">
        <v>212</v>
      </c>
      <c r="B314" s="59">
        <v>851</v>
      </c>
      <c r="C314" s="5" t="s">
        <v>242</v>
      </c>
      <c r="D314" s="8" t="s">
        <v>234</v>
      </c>
      <c r="E314" s="8" t="s">
        <v>465</v>
      </c>
      <c r="F314" s="5"/>
      <c r="G314" s="13">
        <f>G316</f>
        <v>1030.0954200000001</v>
      </c>
      <c r="H314" s="13">
        <f t="shared" ref="H314:M314" si="122">H316</f>
        <v>1030.0954200000001</v>
      </c>
      <c r="I314" s="13">
        <f t="shared" si="122"/>
        <v>0</v>
      </c>
      <c r="J314" s="13">
        <f t="shared" si="122"/>
        <v>1000</v>
      </c>
      <c r="K314" s="13">
        <f t="shared" si="122"/>
        <v>1000</v>
      </c>
      <c r="L314" s="13">
        <f t="shared" si="122"/>
        <v>0</v>
      </c>
      <c r="M314" s="13">
        <f t="shared" si="122"/>
        <v>1000</v>
      </c>
      <c r="N314" s="16" t="e">
        <f>#REF!+N315</f>
        <v>#REF!</v>
      </c>
      <c r="O314" s="16" t="e">
        <f>#REF!+O315</f>
        <v>#REF!</v>
      </c>
    </row>
    <row r="315" spans="1:22" ht="45" x14ac:dyDescent="0.25">
      <c r="A315" s="1" t="s">
        <v>213</v>
      </c>
      <c r="B315" s="59">
        <v>851</v>
      </c>
      <c r="C315" s="5" t="s">
        <v>242</v>
      </c>
      <c r="D315" s="8" t="s">
        <v>234</v>
      </c>
      <c r="E315" s="8" t="s">
        <v>466</v>
      </c>
      <c r="F315" s="5"/>
      <c r="G315" s="13">
        <f t="shared" si="116"/>
        <v>21000</v>
      </c>
      <c r="H315" s="13">
        <f t="shared" ref="H315" si="123">I315+J315</f>
        <v>13000</v>
      </c>
      <c r="I315" s="13">
        <f t="shared" ref="I315" si="124">J315+K315</f>
        <v>8000</v>
      </c>
      <c r="J315" s="13">
        <f t="shared" ref="J315" si="125">K315+L315</f>
        <v>5000</v>
      </c>
      <c r="K315" s="13">
        <f t="shared" ref="K315" si="126">L315+M315</f>
        <v>3000</v>
      </c>
      <c r="L315" s="13">
        <f t="shared" ref="L315" si="127">M315+N315</f>
        <v>2000</v>
      </c>
      <c r="M315" s="13">
        <f t="shared" ref="M315" si="128">N315+O315</f>
        <v>1000</v>
      </c>
      <c r="N315" s="16">
        <f>N316</f>
        <v>1000</v>
      </c>
      <c r="O315" s="16">
        <f>O316</f>
        <v>0</v>
      </c>
    </row>
    <row r="316" spans="1:22" ht="22.5" x14ac:dyDescent="0.25">
      <c r="A316" s="1" t="s">
        <v>9</v>
      </c>
      <c r="B316" s="59">
        <v>851</v>
      </c>
      <c r="C316" s="5" t="s">
        <v>242</v>
      </c>
      <c r="D316" s="8" t="s">
        <v>234</v>
      </c>
      <c r="E316" s="8" t="s">
        <v>466</v>
      </c>
      <c r="F316" s="5" t="s">
        <v>254</v>
      </c>
      <c r="G316" s="13">
        <f t="shared" si="116"/>
        <v>1030.0954200000001</v>
      </c>
      <c r="H316" s="16">
        <v>1030.0954200000001</v>
      </c>
      <c r="I316" s="16"/>
      <c r="J316" s="13">
        <f t="shared" si="117"/>
        <v>1000</v>
      </c>
      <c r="K316" s="16">
        <v>1000</v>
      </c>
      <c r="L316" s="16"/>
      <c r="M316" s="13">
        <f t="shared" si="118"/>
        <v>1000</v>
      </c>
      <c r="N316" s="16">
        <v>1000</v>
      </c>
      <c r="O316" s="16"/>
    </row>
    <row r="317" spans="1:22" ht="31.5" x14ac:dyDescent="0.25">
      <c r="A317" s="40" t="s">
        <v>517</v>
      </c>
      <c r="B317" s="63">
        <v>854</v>
      </c>
      <c r="C317" s="4"/>
      <c r="D317" s="6"/>
      <c r="E317" s="6"/>
      <c r="F317" s="7"/>
      <c r="G317" s="48">
        <f>G318+G325+G580+G617+G630</f>
        <v>811268.7787400001</v>
      </c>
      <c r="H317" s="14"/>
      <c r="I317" s="14"/>
      <c r="J317" s="48">
        <f>J318+J325+J580+J617+J630</f>
        <v>834497.27100000007</v>
      </c>
      <c r="K317" s="14"/>
      <c r="L317" s="14"/>
      <c r="M317" s="48">
        <f>M318+M325+M580+M617+M630</f>
        <v>892294.68531999981</v>
      </c>
      <c r="N317" s="14"/>
      <c r="O317" s="14"/>
      <c r="P317" s="20"/>
      <c r="Q317" s="20"/>
      <c r="R317" s="20"/>
      <c r="S317" s="20"/>
      <c r="T317" s="20"/>
      <c r="U317" s="20"/>
      <c r="V317" s="20"/>
    </row>
    <row r="318" spans="1:22" x14ac:dyDescent="0.25">
      <c r="A318" s="1" t="s">
        <v>61</v>
      </c>
      <c r="B318" s="59">
        <v>854</v>
      </c>
      <c r="C318" s="5" t="s">
        <v>234</v>
      </c>
      <c r="D318" s="9"/>
      <c r="E318" s="9"/>
      <c r="F318" s="7"/>
      <c r="G318" s="13">
        <f>G319</f>
        <v>1067.0516700000001</v>
      </c>
      <c r="H318" s="16" t="e">
        <f>H319+#REF!+#REF!+#REF!</f>
        <v>#REF!</v>
      </c>
      <c r="I318" s="16" t="e">
        <f>I319+#REF!+#REF!+#REF!</f>
        <v>#REF!</v>
      </c>
      <c r="J318" s="13">
        <f>J319</f>
        <v>983.57460000000003</v>
      </c>
      <c r="K318" s="16" t="e">
        <f>K319+#REF!+#REF!+#REF!</f>
        <v>#REF!</v>
      </c>
      <c r="L318" s="16" t="e">
        <f>L319+#REF!+#REF!+#REF!</f>
        <v>#REF!</v>
      </c>
      <c r="M318" s="13">
        <f>M319</f>
        <v>992.23559999999998</v>
      </c>
      <c r="N318" s="16" t="e">
        <f>N319+#REF!+#REF!+#REF!</f>
        <v>#REF!</v>
      </c>
      <c r="O318" s="16" t="e">
        <f>O319+#REF!+#REF!+#REF!</f>
        <v>#REF!</v>
      </c>
      <c r="P318" s="20"/>
      <c r="Q318" s="20"/>
      <c r="R318" s="20"/>
      <c r="S318" s="20"/>
      <c r="T318" s="20"/>
      <c r="U318" s="20"/>
      <c r="V318" s="20"/>
    </row>
    <row r="319" spans="1:22" x14ac:dyDescent="0.25">
      <c r="A319" s="1" t="s">
        <v>62</v>
      </c>
      <c r="B319" s="59">
        <v>854</v>
      </c>
      <c r="C319" s="5" t="s">
        <v>234</v>
      </c>
      <c r="D319" s="8" t="s">
        <v>233</v>
      </c>
      <c r="E319" s="9"/>
      <c r="F319" s="7"/>
      <c r="G319" s="13">
        <f t="shared" ref="G319:G324" si="129">H319+I319</f>
        <v>1067.0516700000001</v>
      </c>
      <c r="H319" s="16">
        <f t="shared" ref="H319:I321" si="130">H320</f>
        <v>0</v>
      </c>
      <c r="I319" s="16">
        <f t="shared" si="130"/>
        <v>1067.0516700000001</v>
      </c>
      <c r="J319" s="13">
        <f t="shared" ref="J319:J324" si="131">K319+L319</f>
        <v>983.57460000000003</v>
      </c>
      <c r="K319" s="16">
        <f t="shared" ref="K319:K321" si="132">K320</f>
        <v>0</v>
      </c>
      <c r="L319" s="16">
        <f t="shared" ref="L319:L321" si="133">L320</f>
        <v>983.57460000000003</v>
      </c>
      <c r="M319" s="13">
        <f t="shared" ref="M319:M324" si="134">N319+O319</f>
        <v>992.23559999999998</v>
      </c>
      <c r="N319" s="16">
        <f t="shared" ref="N319:N321" si="135">N320</f>
        <v>0</v>
      </c>
      <c r="O319" s="16">
        <f t="shared" ref="O319:O321" si="136">O320</f>
        <v>992.23559999999998</v>
      </c>
    </row>
    <row r="320" spans="1:22" x14ac:dyDescent="0.25">
      <c r="A320" s="1" t="s">
        <v>11</v>
      </c>
      <c r="B320" s="59">
        <v>854</v>
      </c>
      <c r="C320" s="5" t="s">
        <v>234</v>
      </c>
      <c r="D320" s="8" t="s">
        <v>233</v>
      </c>
      <c r="E320" s="8" t="s">
        <v>256</v>
      </c>
      <c r="F320" s="5"/>
      <c r="G320" s="13">
        <f t="shared" si="129"/>
        <v>1067.0516700000001</v>
      </c>
      <c r="H320" s="16">
        <f t="shared" si="130"/>
        <v>0</v>
      </c>
      <c r="I320" s="16">
        <f t="shared" si="130"/>
        <v>1067.0516700000001</v>
      </c>
      <c r="J320" s="13">
        <f t="shared" si="131"/>
        <v>983.57460000000003</v>
      </c>
      <c r="K320" s="16">
        <f t="shared" si="132"/>
        <v>0</v>
      </c>
      <c r="L320" s="16">
        <f t="shared" si="133"/>
        <v>983.57460000000003</v>
      </c>
      <c r="M320" s="13">
        <f t="shared" si="134"/>
        <v>992.23559999999998</v>
      </c>
      <c r="N320" s="16">
        <f t="shared" si="135"/>
        <v>0</v>
      </c>
      <c r="O320" s="16">
        <f t="shared" si="136"/>
        <v>992.23559999999998</v>
      </c>
    </row>
    <row r="321" spans="1:22" ht="22.5" x14ac:dyDescent="0.25">
      <c r="A321" s="1" t="s">
        <v>12</v>
      </c>
      <c r="B321" s="59">
        <v>854</v>
      </c>
      <c r="C321" s="5" t="s">
        <v>234</v>
      </c>
      <c r="D321" s="8" t="s">
        <v>233</v>
      </c>
      <c r="E321" s="8" t="s">
        <v>257</v>
      </c>
      <c r="F321" s="5"/>
      <c r="G321" s="13">
        <f t="shared" si="129"/>
        <v>1067.0516700000001</v>
      </c>
      <c r="H321" s="16">
        <f t="shared" si="130"/>
        <v>0</v>
      </c>
      <c r="I321" s="16">
        <f t="shared" si="130"/>
        <v>1067.0516700000001</v>
      </c>
      <c r="J321" s="13">
        <f t="shared" si="131"/>
        <v>983.57460000000003</v>
      </c>
      <c r="K321" s="16">
        <f t="shared" si="132"/>
        <v>0</v>
      </c>
      <c r="L321" s="16">
        <f t="shared" si="133"/>
        <v>983.57460000000003</v>
      </c>
      <c r="M321" s="13">
        <f t="shared" si="134"/>
        <v>992.23559999999998</v>
      </c>
      <c r="N321" s="16">
        <f t="shared" si="135"/>
        <v>0</v>
      </c>
      <c r="O321" s="16">
        <f t="shared" si="136"/>
        <v>992.23559999999998</v>
      </c>
    </row>
    <row r="322" spans="1:22" ht="33.75" x14ac:dyDescent="0.25">
      <c r="A322" s="1" t="s">
        <v>63</v>
      </c>
      <c r="B322" s="59">
        <v>854</v>
      </c>
      <c r="C322" s="5" t="s">
        <v>234</v>
      </c>
      <c r="D322" s="8" t="s">
        <v>233</v>
      </c>
      <c r="E322" s="8" t="s">
        <v>306</v>
      </c>
      <c r="F322" s="5"/>
      <c r="G322" s="13">
        <f t="shared" si="129"/>
        <v>1067.0516700000001</v>
      </c>
      <c r="H322" s="16">
        <f>H323+H324</f>
        <v>0</v>
      </c>
      <c r="I322" s="16">
        <f>I323+I324</f>
        <v>1067.0516700000001</v>
      </c>
      <c r="J322" s="13">
        <f t="shared" si="131"/>
        <v>983.57460000000003</v>
      </c>
      <c r="K322" s="16">
        <f>K323+K324</f>
        <v>0</v>
      </c>
      <c r="L322" s="16">
        <f>L323+L324</f>
        <v>983.57460000000003</v>
      </c>
      <c r="M322" s="13">
        <f t="shared" si="134"/>
        <v>992.23559999999998</v>
      </c>
      <c r="N322" s="16">
        <f>N323+N324</f>
        <v>0</v>
      </c>
      <c r="O322" s="16">
        <f>O323+O324</f>
        <v>992.23559999999998</v>
      </c>
    </row>
    <row r="323" spans="1:22" x14ac:dyDescent="0.25">
      <c r="A323" s="1" t="s">
        <v>42</v>
      </c>
      <c r="B323" s="59">
        <v>854</v>
      </c>
      <c r="C323" s="5" t="s">
        <v>234</v>
      </c>
      <c r="D323" s="8" t="s">
        <v>233</v>
      </c>
      <c r="E323" s="8" t="s">
        <v>306</v>
      </c>
      <c r="F323" s="5" t="s">
        <v>291</v>
      </c>
      <c r="G323" s="13">
        <f t="shared" si="129"/>
        <v>445.94362999999998</v>
      </c>
      <c r="H323" s="16"/>
      <c r="I323" s="16">
        <v>445.94362999999998</v>
      </c>
      <c r="J323" s="13">
        <f t="shared" si="131"/>
        <v>403.47226999999998</v>
      </c>
      <c r="K323" s="16"/>
      <c r="L323" s="16">
        <v>403.47226999999998</v>
      </c>
      <c r="M323" s="13">
        <f t="shared" si="134"/>
        <v>403.47172</v>
      </c>
      <c r="N323" s="16"/>
      <c r="O323" s="16">
        <v>403.47172</v>
      </c>
    </row>
    <row r="324" spans="1:22" x14ac:dyDescent="0.25">
      <c r="A324" s="1" t="s">
        <v>64</v>
      </c>
      <c r="B324" s="59">
        <v>854</v>
      </c>
      <c r="C324" s="5" t="s">
        <v>234</v>
      </c>
      <c r="D324" s="8" t="s">
        <v>233</v>
      </c>
      <c r="E324" s="8" t="s">
        <v>306</v>
      </c>
      <c r="F324" s="5" t="s">
        <v>307</v>
      </c>
      <c r="G324" s="13">
        <f t="shared" si="129"/>
        <v>621.10804000000007</v>
      </c>
      <c r="H324" s="16"/>
      <c r="I324" s="16">
        <f>153.77271+190.54445+184.52725+92.26363</f>
        <v>621.10804000000007</v>
      </c>
      <c r="J324" s="13">
        <f t="shared" si="131"/>
        <v>580.10233000000005</v>
      </c>
      <c r="K324" s="16"/>
      <c r="L324" s="16">
        <f>139.12781+190.54445+166.95338+83.47669</f>
        <v>580.10233000000005</v>
      </c>
      <c r="M324" s="13">
        <f t="shared" si="134"/>
        <v>588.76387999999997</v>
      </c>
      <c r="N324" s="16"/>
      <c r="O324" s="16">
        <f>338.33381+166.95338+83.47669</f>
        <v>588.76387999999997</v>
      </c>
    </row>
    <row r="325" spans="1:22" x14ac:dyDescent="0.25">
      <c r="A325" s="1" t="s">
        <v>104</v>
      </c>
      <c r="B325" s="59">
        <v>854</v>
      </c>
      <c r="C325" s="5" t="s">
        <v>244</v>
      </c>
      <c r="D325" s="9"/>
      <c r="E325" s="9"/>
      <c r="F325" s="7"/>
      <c r="G325" s="13">
        <f t="shared" ref="G325:O325" si="137">G326+G367+G448+G501+G519</f>
        <v>780672.9635800001</v>
      </c>
      <c r="H325" s="16">
        <f t="shared" si="137"/>
        <v>260454.89012000003</v>
      </c>
      <c r="I325" s="16">
        <f t="shared" si="137"/>
        <v>520360.95717999997</v>
      </c>
      <c r="J325" s="13">
        <f t="shared" si="137"/>
        <v>800969.11606999999</v>
      </c>
      <c r="K325" s="16">
        <f t="shared" si="137"/>
        <v>230989.37298000001</v>
      </c>
      <c r="L325" s="16">
        <f t="shared" si="137"/>
        <v>570122.62681000005</v>
      </c>
      <c r="M325" s="13">
        <f t="shared" si="137"/>
        <v>856919.0210699999</v>
      </c>
      <c r="N325" s="16">
        <f t="shared" si="137"/>
        <v>241575.99468</v>
      </c>
      <c r="O325" s="16">
        <f t="shared" si="137"/>
        <v>615485.91010999994</v>
      </c>
      <c r="P325" s="20"/>
    </row>
    <row r="326" spans="1:22" x14ac:dyDescent="0.25">
      <c r="A326" s="1" t="s">
        <v>105</v>
      </c>
      <c r="B326" s="59">
        <v>854</v>
      </c>
      <c r="C326" s="5" t="s">
        <v>244</v>
      </c>
      <c r="D326" s="8" t="s">
        <v>233</v>
      </c>
      <c r="E326" s="9"/>
      <c r="F326" s="7"/>
      <c r="G326" s="13">
        <f t="shared" ref="G326:G373" si="138">H326+I326</f>
        <v>205846.32345999999</v>
      </c>
      <c r="H326" s="16">
        <f>H327+H351+H357+H363</f>
        <v>51114.100000000006</v>
      </c>
      <c r="I326" s="16">
        <f>I327+I351+I357+I363</f>
        <v>154732.22345999998</v>
      </c>
      <c r="J326" s="13">
        <f t="shared" ref="J326:J373" si="139">K326+L326</f>
        <v>219611.48069999999</v>
      </c>
      <c r="K326" s="16">
        <f>K327+K351+K357+K363</f>
        <v>49144.799999999996</v>
      </c>
      <c r="L326" s="16">
        <f>L327+L351+L357+L363</f>
        <v>170466.6807</v>
      </c>
      <c r="M326" s="13">
        <f t="shared" ref="M326:M373" si="140">N326+O326</f>
        <v>229457.01875999998</v>
      </c>
      <c r="N326" s="16">
        <f>N327+N351+N357+N363</f>
        <v>49520.799999999996</v>
      </c>
      <c r="O326" s="16">
        <f>O327+O351+O357+O363</f>
        <v>179936.21875999999</v>
      </c>
      <c r="P326" s="20"/>
      <c r="Q326" s="20"/>
      <c r="R326" s="20"/>
      <c r="S326" s="20"/>
      <c r="T326" s="20"/>
      <c r="U326" s="20"/>
      <c r="V326" s="20"/>
    </row>
    <row r="327" spans="1:22" ht="22.5" x14ac:dyDescent="0.25">
      <c r="A327" s="1" t="s">
        <v>106</v>
      </c>
      <c r="B327" s="59">
        <v>854</v>
      </c>
      <c r="C327" s="5" t="s">
        <v>244</v>
      </c>
      <c r="D327" s="8" t="s">
        <v>233</v>
      </c>
      <c r="E327" s="8" t="s">
        <v>345</v>
      </c>
      <c r="F327" s="5"/>
      <c r="G327" s="13">
        <f t="shared" si="138"/>
        <v>204242.92345999999</v>
      </c>
      <c r="H327" s="16">
        <f>H328</f>
        <v>49510.700000000004</v>
      </c>
      <c r="I327" s="16">
        <f>I328</f>
        <v>154732.22345999998</v>
      </c>
      <c r="J327" s="13">
        <f t="shared" si="139"/>
        <v>218776.7807</v>
      </c>
      <c r="K327" s="16">
        <f>K328</f>
        <v>48310.1</v>
      </c>
      <c r="L327" s="16">
        <f>L328</f>
        <v>170466.6807</v>
      </c>
      <c r="M327" s="13">
        <f t="shared" si="140"/>
        <v>228636.21875999999</v>
      </c>
      <c r="N327" s="16">
        <f>N328</f>
        <v>48700</v>
      </c>
      <c r="O327" s="16">
        <f>O328</f>
        <v>179936.21875999999</v>
      </c>
    </row>
    <row r="328" spans="1:22" x14ac:dyDescent="0.25">
      <c r="A328" s="1" t="s">
        <v>107</v>
      </c>
      <c r="B328" s="59">
        <v>854</v>
      </c>
      <c r="C328" s="5" t="s">
        <v>244</v>
      </c>
      <c r="D328" s="8" t="s">
        <v>233</v>
      </c>
      <c r="E328" s="8" t="s">
        <v>346</v>
      </c>
      <c r="F328" s="5"/>
      <c r="G328" s="13">
        <f t="shared" si="138"/>
        <v>204242.92345999999</v>
      </c>
      <c r="H328" s="16">
        <f>H329+H347</f>
        <v>49510.700000000004</v>
      </c>
      <c r="I328" s="16">
        <f>I329+I347</f>
        <v>154732.22345999998</v>
      </c>
      <c r="J328" s="13">
        <f t="shared" si="139"/>
        <v>218776.7807</v>
      </c>
      <c r="K328" s="16">
        <f>K329+K347</f>
        <v>48310.1</v>
      </c>
      <c r="L328" s="16">
        <f>L329+L347</f>
        <v>170466.6807</v>
      </c>
      <c r="M328" s="13">
        <f t="shared" si="140"/>
        <v>228636.21875999999</v>
      </c>
      <c r="N328" s="16">
        <f>N329+N347</f>
        <v>48700</v>
      </c>
      <c r="O328" s="16">
        <f>O329+O347</f>
        <v>179936.21875999999</v>
      </c>
    </row>
    <row r="329" spans="1:22" ht="22.5" x14ac:dyDescent="0.25">
      <c r="A329" s="1" t="s">
        <v>108</v>
      </c>
      <c r="B329" s="59">
        <v>854</v>
      </c>
      <c r="C329" s="5" t="s">
        <v>244</v>
      </c>
      <c r="D329" s="8" t="s">
        <v>233</v>
      </c>
      <c r="E329" s="8" t="s">
        <v>347</v>
      </c>
      <c r="F329" s="5"/>
      <c r="G329" s="13">
        <f t="shared" si="138"/>
        <v>204071.02346</v>
      </c>
      <c r="H329" s="16">
        <f>H330+H336+H339+H343</f>
        <v>49338.8</v>
      </c>
      <c r="I329" s="16">
        <f>I330+I336+I339+I343</f>
        <v>154732.22345999998</v>
      </c>
      <c r="J329" s="13">
        <f t="shared" si="139"/>
        <v>218677.7807</v>
      </c>
      <c r="K329" s="16">
        <f>K330+K336+K339+K343</f>
        <v>48211.1</v>
      </c>
      <c r="L329" s="16">
        <f>L330+L336+L339+L343</f>
        <v>170466.6807</v>
      </c>
      <c r="M329" s="13">
        <f t="shared" si="140"/>
        <v>228594.51876000001</v>
      </c>
      <c r="N329" s="16">
        <f>N330+N336+N339+N343</f>
        <v>48658.3</v>
      </c>
      <c r="O329" s="16">
        <f>O330+O336+O339+O343</f>
        <v>179936.21875999999</v>
      </c>
      <c r="P329" s="20"/>
    </row>
    <row r="330" spans="1:22" ht="22.5" x14ac:dyDescent="0.25">
      <c r="A330" s="1" t="s">
        <v>41</v>
      </c>
      <c r="B330" s="59">
        <v>854</v>
      </c>
      <c r="C330" s="5" t="s">
        <v>244</v>
      </c>
      <c r="D330" s="8" t="s">
        <v>233</v>
      </c>
      <c r="E330" s="8" t="s">
        <v>348</v>
      </c>
      <c r="F330" s="5"/>
      <c r="G330" s="13">
        <f t="shared" si="138"/>
        <v>49338.8</v>
      </c>
      <c r="H330" s="16">
        <f>H331+H332+H333+H334+H335</f>
        <v>49338.8</v>
      </c>
      <c r="I330" s="16">
        <f>I331+I332+I333+I334+I335</f>
        <v>0</v>
      </c>
      <c r="J330" s="13">
        <f t="shared" si="139"/>
        <v>48211.1</v>
      </c>
      <c r="K330" s="16">
        <f>K331+K332+K333+K334+K335</f>
        <v>48211.1</v>
      </c>
      <c r="L330" s="16">
        <f>L331+L332+L333+L334+L335</f>
        <v>0</v>
      </c>
      <c r="M330" s="13">
        <f t="shared" si="140"/>
        <v>48658.3</v>
      </c>
      <c r="N330" s="16">
        <f>N331+N332+N333+N334+N335</f>
        <v>48658.3</v>
      </c>
      <c r="O330" s="16">
        <f>O331+O332+O333+O334+O335</f>
        <v>0</v>
      </c>
    </row>
    <row r="331" spans="1:22" x14ac:dyDescent="0.25">
      <c r="A331" s="1" t="s">
        <v>42</v>
      </c>
      <c r="B331" s="59">
        <v>854</v>
      </c>
      <c r="C331" s="5" t="s">
        <v>244</v>
      </c>
      <c r="D331" s="8" t="s">
        <v>233</v>
      </c>
      <c r="E331" s="8" t="s">
        <v>348</v>
      </c>
      <c r="F331" s="5" t="s">
        <v>291</v>
      </c>
      <c r="G331" s="13">
        <f t="shared" si="138"/>
        <v>11970.800000000003</v>
      </c>
      <c r="H331" s="16">
        <f>9593.6+11.2+2898.3-532.3</f>
        <v>11970.800000000003</v>
      </c>
      <c r="I331" s="16"/>
      <c r="J331" s="13">
        <f t="shared" si="139"/>
        <v>12655.6</v>
      </c>
      <c r="K331" s="16">
        <v>12655.6</v>
      </c>
      <c r="L331" s="16"/>
      <c r="M331" s="13">
        <f t="shared" si="140"/>
        <v>12723.1</v>
      </c>
      <c r="N331" s="16">
        <v>12723.1</v>
      </c>
      <c r="O331" s="16"/>
    </row>
    <row r="332" spans="1:22" ht="22.5" x14ac:dyDescent="0.25">
      <c r="A332" s="1" t="s">
        <v>8</v>
      </c>
      <c r="B332" s="59">
        <v>854</v>
      </c>
      <c r="C332" s="5" t="s">
        <v>244</v>
      </c>
      <c r="D332" s="8" t="s">
        <v>233</v>
      </c>
      <c r="E332" s="8" t="s">
        <v>348</v>
      </c>
      <c r="F332" s="5" t="s">
        <v>253</v>
      </c>
      <c r="G332" s="13">
        <f t="shared" si="138"/>
        <v>19081.5</v>
      </c>
      <c r="H332" s="16">
        <f>523.4+36.8+88+304.5+1458.2+1218.1+16.9+5.8+7788.8+180+143.8+309+336.7+5634+8.5+23+57+300+32+43+70+504</f>
        <v>19081.5</v>
      </c>
      <c r="I332" s="16"/>
      <c r="J332" s="13">
        <f t="shared" si="139"/>
        <v>16928.599999999999</v>
      </c>
      <c r="K332" s="16">
        <v>16928.599999999999</v>
      </c>
      <c r="L332" s="16"/>
      <c r="M332" s="13">
        <f t="shared" si="140"/>
        <v>17114.3</v>
      </c>
      <c r="N332" s="16">
        <v>17114.3</v>
      </c>
      <c r="O332" s="16"/>
    </row>
    <row r="333" spans="1:22" x14ac:dyDescent="0.25">
      <c r="A333" s="1" t="s">
        <v>64</v>
      </c>
      <c r="B333" s="59">
        <v>854</v>
      </c>
      <c r="C333" s="5" t="s">
        <v>244</v>
      </c>
      <c r="D333" s="8" t="s">
        <v>233</v>
      </c>
      <c r="E333" s="8" t="s">
        <v>348</v>
      </c>
      <c r="F333" s="5" t="s">
        <v>307</v>
      </c>
      <c r="G333" s="13">
        <f t="shared" si="138"/>
        <v>18156.500000000004</v>
      </c>
      <c r="H333" s="16">
        <f>9166.1+20+2768.5-508.5+215.6+350+236.2+626+1645.7+42.8+3249.2+18.7+17+309.2</f>
        <v>18156.500000000004</v>
      </c>
      <c r="I333" s="16"/>
      <c r="J333" s="13">
        <f t="shared" si="139"/>
        <v>18528.599999999999</v>
      </c>
      <c r="K333" s="16">
        <f>18528.6</f>
        <v>18528.599999999999</v>
      </c>
      <c r="L333" s="16"/>
      <c r="M333" s="13">
        <f t="shared" si="140"/>
        <v>18722.599999999999</v>
      </c>
      <c r="N333" s="16">
        <v>18722.599999999999</v>
      </c>
      <c r="O333" s="16"/>
    </row>
    <row r="334" spans="1:22" x14ac:dyDescent="0.25">
      <c r="A334" s="1" t="s">
        <v>29</v>
      </c>
      <c r="B334" s="59">
        <v>854</v>
      </c>
      <c r="C334" s="5" t="s">
        <v>244</v>
      </c>
      <c r="D334" s="8" t="s">
        <v>233</v>
      </c>
      <c r="E334" s="8" t="s">
        <v>348</v>
      </c>
      <c r="F334" s="5" t="s">
        <v>273</v>
      </c>
      <c r="G334" s="13">
        <f t="shared" si="138"/>
        <v>1.8</v>
      </c>
      <c r="H334" s="16">
        <v>1.8</v>
      </c>
      <c r="I334" s="16"/>
      <c r="J334" s="13">
        <f t="shared" si="139"/>
        <v>0</v>
      </c>
      <c r="K334" s="16"/>
      <c r="L334" s="16"/>
      <c r="M334" s="13">
        <f t="shared" si="140"/>
        <v>0</v>
      </c>
      <c r="N334" s="16"/>
      <c r="O334" s="16"/>
    </row>
    <row r="335" spans="1:22" x14ac:dyDescent="0.25">
      <c r="A335" s="1" t="s">
        <v>10</v>
      </c>
      <c r="B335" s="59">
        <v>854</v>
      </c>
      <c r="C335" s="5" t="s">
        <v>244</v>
      </c>
      <c r="D335" s="8" t="s">
        <v>233</v>
      </c>
      <c r="E335" s="8" t="s">
        <v>348</v>
      </c>
      <c r="F335" s="5" t="s">
        <v>255</v>
      </c>
      <c r="G335" s="13">
        <f t="shared" si="138"/>
        <v>128.19999999999999</v>
      </c>
      <c r="H335" s="16">
        <f>127.5+0.7</f>
        <v>128.19999999999999</v>
      </c>
      <c r="I335" s="16"/>
      <c r="J335" s="13">
        <f t="shared" si="139"/>
        <v>98.3</v>
      </c>
      <c r="K335" s="16">
        <v>98.3</v>
      </c>
      <c r="L335" s="16"/>
      <c r="M335" s="13">
        <f t="shared" si="140"/>
        <v>98.3</v>
      </c>
      <c r="N335" s="16">
        <v>98.3</v>
      </c>
      <c r="O335" s="16"/>
    </row>
    <row r="336" spans="1:22" ht="101.25" x14ac:dyDescent="0.25">
      <c r="A336" s="1" t="s">
        <v>109</v>
      </c>
      <c r="B336" s="59">
        <v>854</v>
      </c>
      <c r="C336" s="5" t="s">
        <v>244</v>
      </c>
      <c r="D336" s="8" t="s">
        <v>233</v>
      </c>
      <c r="E336" s="8" t="s">
        <v>349</v>
      </c>
      <c r="F336" s="5"/>
      <c r="G336" s="13">
        <f t="shared" si="138"/>
        <v>0</v>
      </c>
      <c r="H336" s="16">
        <f>H337+H338</f>
        <v>0</v>
      </c>
      <c r="I336" s="16">
        <f>I337+I338</f>
        <v>0</v>
      </c>
      <c r="J336" s="13">
        <f t="shared" si="139"/>
        <v>0</v>
      </c>
      <c r="K336" s="16">
        <f>K337+K338</f>
        <v>0</v>
      </c>
      <c r="L336" s="16">
        <f>L337+L338</f>
        <v>0</v>
      </c>
      <c r="M336" s="13">
        <f t="shared" si="140"/>
        <v>0</v>
      </c>
      <c r="N336" s="16">
        <f>N337+N338</f>
        <v>0</v>
      </c>
      <c r="O336" s="16">
        <f>O337+O338</f>
        <v>0</v>
      </c>
    </row>
    <row r="337" spans="1:15" ht="22.5" x14ac:dyDescent="0.25">
      <c r="A337" s="1" t="s">
        <v>8</v>
      </c>
      <c r="B337" s="59">
        <v>854</v>
      </c>
      <c r="C337" s="5" t="s">
        <v>244</v>
      </c>
      <c r="D337" s="8" t="s">
        <v>233</v>
      </c>
      <c r="E337" s="8" t="s">
        <v>349</v>
      </c>
      <c r="F337" s="5" t="s">
        <v>253</v>
      </c>
      <c r="G337" s="13">
        <f t="shared" si="138"/>
        <v>0</v>
      </c>
      <c r="H337" s="16"/>
      <c r="I337" s="16"/>
      <c r="J337" s="13">
        <f t="shared" si="139"/>
        <v>0</v>
      </c>
      <c r="K337" s="16"/>
      <c r="L337" s="16"/>
      <c r="M337" s="13">
        <f t="shared" si="140"/>
        <v>0</v>
      </c>
      <c r="N337" s="16"/>
      <c r="O337" s="16"/>
    </row>
    <row r="338" spans="1:15" x14ac:dyDescent="0.25">
      <c r="A338" s="1" t="s">
        <v>64</v>
      </c>
      <c r="B338" s="59">
        <v>854</v>
      </c>
      <c r="C338" s="5" t="s">
        <v>244</v>
      </c>
      <c r="D338" s="8" t="s">
        <v>233</v>
      </c>
      <c r="E338" s="8" t="s">
        <v>349</v>
      </c>
      <c r="F338" s="5" t="s">
        <v>307</v>
      </c>
      <c r="G338" s="13">
        <f t="shared" si="138"/>
        <v>0</v>
      </c>
      <c r="H338" s="16"/>
      <c r="I338" s="16"/>
      <c r="J338" s="13">
        <f t="shared" si="139"/>
        <v>0</v>
      </c>
      <c r="K338" s="16"/>
      <c r="L338" s="16"/>
      <c r="M338" s="13">
        <f t="shared" si="140"/>
        <v>0</v>
      </c>
      <c r="N338" s="16"/>
      <c r="O338" s="16"/>
    </row>
    <row r="339" spans="1:15" ht="45" x14ac:dyDescent="0.25">
      <c r="A339" s="1" t="s">
        <v>110</v>
      </c>
      <c r="B339" s="59">
        <v>854</v>
      </c>
      <c r="C339" s="5" t="s">
        <v>244</v>
      </c>
      <c r="D339" s="8" t="s">
        <v>233</v>
      </c>
      <c r="E339" s="8" t="s">
        <v>350</v>
      </c>
      <c r="F339" s="5"/>
      <c r="G339" s="13">
        <f t="shared" si="138"/>
        <v>364.09120000000001</v>
      </c>
      <c r="H339" s="16">
        <f>H340+H341+H342</f>
        <v>0</v>
      </c>
      <c r="I339" s="16">
        <f>I340+I341+I342</f>
        <v>364.09120000000001</v>
      </c>
      <c r="J339" s="13">
        <f t="shared" si="139"/>
        <v>64.837500000000006</v>
      </c>
      <c r="K339" s="16">
        <f>K340+K341+K342</f>
        <v>0</v>
      </c>
      <c r="L339" s="16">
        <f>L340+L341+L342</f>
        <v>64.837500000000006</v>
      </c>
      <c r="M339" s="13">
        <f t="shared" si="140"/>
        <v>64.837699999999998</v>
      </c>
      <c r="N339" s="16">
        <f>N340+N341+N342</f>
        <v>0</v>
      </c>
      <c r="O339" s="16">
        <f>O340+O341+O342</f>
        <v>64.837699999999998</v>
      </c>
    </row>
    <row r="340" spans="1:15" x14ac:dyDescent="0.25">
      <c r="A340" s="1" t="s">
        <v>42</v>
      </c>
      <c r="B340" s="59">
        <v>854</v>
      </c>
      <c r="C340" s="5" t="s">
        <v>244</v>
      </c>
      <c r="D340" s="8" t="s">
        <v>233</v>
      </c>
      <c r="E340" s="8" t="s">
        <v>350</v>
      </c>
      <c r="F340" s="5" t="s">
        <v>291</v>
      </c>
      <c r="G340" s="13">
        <f t="shared" si="138"/>
        <v>264.39120000000003</v>
      </c>
      <c r="H340" s="16"/>
      <c r="I340" s="16">
        <v>264.39120000000003</v>
      </c>
      <c r="J340" s="13">
        <f t="shared" si="139"/>
        <v>64.837500000000006</v>
      </c>
      <c r="K340" s="16"/>
      <c r="L340" s="16">
        <v>64.837500000000006</v>
      </c>
      <c r="M340" s="13">
        <f t="shared" si="140"/>
        <v>64.837699999999998</v>
      </c>
      <c r="N340" s="16"/>
      <c r="O340" s="16">
        <v>64.837699999999998</v>
      </c>
    </row>
    <row r="341" spans="1:15" ht="22.5" x14ac:dyDescent="0.25">
      <c r="A341" s="1" t="s">
        <v>9</v>
      </c>
      <c r="B341" s="59">
        <v>854</v>
      </c>
      <c r="C341" s="5" t="s">
        <v>244</v>
      </c>
      <c r="D341" s="8" t="s">
        <v>233</v>
      </c>
      <c r="E341" s="8" t="s">
        <v>350</v>
      </c>
      <c r="F341" s="5" t="s">
        <v>254</v>
      </c>
      <c r="G341" s="13">
        <f t="shared" si="138"/>
        <v>0</v>
      </c>
      <c r="H341" s="16"/>
      <c r="I341" s="16"/>
      <c r="J341" s="13">
        <f t="shared" si="139"/>
        <v>0</v>
      </c>
      <c r="K341" s="16"/>
      <c r="L341" s="16"/>
      <c r="M341" s="13">
        <f t="shared" si="140"/>
        <v>0</v>
      </c>
      <c r="N341" s="16"/>
      <c r="O341" s="16"/>
    </row>
    <row r="342" spans="1:15" x14ac:dyDescent="0.25">
      <c r="A342" s="1" t="s">
        <v>64</v>
      </c>
      <c r="B342" s="59">
        <v>854</v>
      </c>
      <c r="C342" s="5" t="s">
        <v>244</v>
      </c>
      <c r="D342" s="8" t="s">
        <v>233</v>
      </c>
      <c r="E342" s="8" t="s">
        <v>350</v>
      </c>
      <c r="F342" s="5" t="s">
        <v>307</v>
      </c>
      <c r="G342" s="13">
        <f t="shared" si="138"/>
        <v>99.7</v>
      </c>
      <c r="H342" s="16"/>
      <c r="I342" s="16">
        <v>99.7</v>
      </c>
      <c r="J342" s="13">
        <f t="shared" si="139"/>
        <v>0</v>
      </c>
      <c r="K342" s="16"/>
      <c r="L342" s="16">
        <v>0</v>
      </c>
      <c r="M342" s="13">
        <f t="shared" si="140"/>
        <v>0</v>
      </c>
      <c r="N342" s="16"/>
      <c r="O342" s="16">
        <v>0</v>
      </c>
    </row>
    <row r="343" spans="1:15" ht="146.25" x14ac:dyDescent="0.25">
      <c r="A343" s="1" t="s">
        <v>111</v>
      </c>
      <c r="B343" s="59">
        <v>854</v>
      </c>
      <c r="C343" s="5" t="s">
        <v>244</v>
      </c>
      <c r="D343" s="8" t="s">
        <v>233</v>
      </c>
      <c r="E343" s="8" t="s">
        <v>351</v>
      </c>
      <c r="F343" s="5"/>
      <c r="G343" s="13">
        <f t="shared" si="138"/>
        <v>154368.13225999998</v>
      </c>
      <c r="H343" s="16">
        <f>H344+H345+H346</f>
        <v>0</v>
      </c>
      <c r="I343" s="16">
        <f>I344+I345+I346</f>
        <v>154368.13225999998</v>
      </c>
      <c r="J343" s="13">
        <f t="shared" si="139"/>
        <v>170401.8432</v>
      </c>
      <c r="K343" s="16">
        <f>K344+K345+K346</f>
        <v>0</v>
      </c>
      <c r="L343" s="16">
        <f>L344+L345+L346</f>
        <v>170401.8432</v>
      </c>
      <c r="M343" s="13">
        <f t="shared" si="140"/>
        <v>179871.38105999999</v>
      </c>
      <c r="N343" s="16">
        <f>N344+N345+N346</f>
        <v>0</v>
      </c>
      <c r="O343" s="16">
        <f>O344+O345+O346</f>
        <v>179871.38105999999</v>
      </c>
    </row>
    <row r="344" spans="1:15" x14ac:dyDescent="0.25">
      <c r="A344" s="1" t="s">
        <v>42</v>
      </c>
      <c r="B344" s="59">
        <v>854</v>
      </c>
      <c r="C344" s="5" t="s">
        <v>244</v>
      </c>
      <c r="D344" s="8" t="s">
        <v>233</v>
      </c>
      <c r="E344" s="8" t="s">
        <v>351</v>
      </c>
      <c r="F344" s="5" t="s">
        <v>291</v>
      </c>
      <c r="G344" s="13">
        <f t="shared" si="138"/>
        <v>77021.77</v>
      </c>
      <c r="H344" s="16"/>
      <c r="I344" s="16">
        <v>77021.77</v>
      </c>
      <c r="J344" s="13">
        <f t="shared" si="139"/>
        <v>88962.23</v>
      </c>
      <c r="K344" s="16"/>
      <c r="L344" s="16">
        <v>88962.23</v>
      </c>
      <c r="M344" s="13">
        <f t="shared" si="140"/>
        <v>93724.85</v>
      </c>
      <c r="N344" s="16"/>
      <c r="O344" s="16">
        <v>93724.85</v>
      </c>
    </row>
    <row r="345" spans="1:15" ht="22.5" x14ac:dyDescent="0.25">
      <c r="A345" s="1" t="s">
        <v>8</v>
      </c>
      <c r="B345" s="59">
        <v>854</v>
      </c>
      <c r="C345" s="5" t="s">
        <v>244</v>
      </c>
      <c r="D345" s="8" t="s">
        <v>233</v>
      </c>
      <c r="E345" s="8" t="s">
        <v>351</v>
      </c>
      <c r="F345" s="5" t="s">
        <v>253</v>
      </c>
      <c r="G345" s="13">
        <f t="shared" si="138"/>
        <v>4916.1622600000001</v>
      </c>
      <c r="H345" s="16"/>
      <c r="I345" s="16">
        <v>4916.1622600000001</v>
      </c>
      <c r="J345" s="13">
        <f t="shared" si="139"/>
        <v>5678.4132</v>
      </c>
      <c r="K345" s="16"/>
      <c r="L345" s="16">
        <v>5678.4132</v>
      </c>
      <c r="M345" s="13">
        <f t="shared" si="140"/>
        <v>5982.6310599999997</v>
      </c>
      <c r="N345" s="16"/>
      <c r="O345" s="16">
        <v>5982.6310599999997</v>
      </c>
    </row>
    <row r="346" spans="1:15" x14ac:dyDescent="0.25">
      <c r="A346" s="1" t="s">
        <v>64</v>
      </c>
      <c r="B346" s="59">
        <v>854</v>
      </c>
      <c r="C346" s="5" t="s">
        <v>244</v>
      </c>
      <c r="D346" s="8" t="s">
        <v>233</v>
      </c>
      <c r="E346" s="8" t="s">
        <v>351</v>
      </c>
      <c r="F346" s="5" t="s">
        <v>307</v>
      </c>
      <c r="G346" s="13">
        <f t="shared" si="138"/>
        <v>72430.2</v>
      </c>
      <c r="H346" s="16"/>
      <c r="I346" s="16">
        <v>72430.2</v>
      </c>
      <c r="J346" s="13">
        <f t="shared" si="139"/>
        <v>75761.2</v>
      </c>
      <c r="K346" s="16"/>
      <c r="L346" s="16">
        <v>75761.2</v>
      </c>
      <c r="M346" s="13">
        <f t="shared" si="140"/>
        <v>80163.899999999994</v>
      </c>
      <c r="N346" s="16"/>
      <c r="O346" s="16">
        <v>80163.899999999994</v>
      </c>
    </row>
    <row r="347" spans="1:15" ht="22.5" x14ac:dyDescent="0.25">
      <c r="A347" s="1" t="s">
        <v>112</v>
      </c>
      <c r="B347" s="59">
        <v>854</v>
      </c>
      <c r="C347" s="5" t="s">
        <v>244</v>
      </c>
      <c r="D347" s="8" t="s">
        <v>233</v>
      </c>
      <c r="E347" s="8" t="s">
        <v>352</v>
      </c>
      <c r="F347" s="5"/>
      <c r="G347" s="13">
        <f t="shared" si="138"/>
        <v>171.9</v>
      </c>
      <c r="H347" s="16">
        <f>H348</f>
        <v>171.9</v>
      </c>
      <c r="I347" s="16">
        <f>I348</f>
        <v>0</v>
      </c>
      <c r="J347" s="13">
        <f t="shared" si="139"/>
        <v>99</v>
      </c>
      <c r="K347" s="16">
        <f>K348</f>
        <v>99</v>
      </c>
      <c r="L347" s="16">
        <f>L348</f>
        <v>0</v>
      </c>
      <c r="M347" s="13">
        <f t="shared" si="140"/>
        <v>41.7</v>
      </c>
      <c r="N347" s="16">
        <f>N348</f>
        <v>41.7</v>
      </c>
      <c r="O347" s="16">
        <f>O348</f>
        <v>0</v>
      </c>
    </row>
    <row r="348" spans="1:15" ht="33.75" x14ac:dyDescent="0.25">
      <c r="A348" s="1" t="s">
        <v>113</v>
      </c>
      <c r="B348" s="59">
        <v>854</v>
      </c>
      <c r="C348" s="5" t="s">
        <v>244</v>
      </c>
      <c r="D348" s="8" t="s">
        <v>233</v>
      </c>
      <c r="E348" s="8" t="s">
        <v>353</v>
      </c>
      <c r="F348" s="5"/>
      <c r="G348" s="13">
        <f t="shared" si="138"/>
        <v>171.9</v>
      </c>
      <c r="H348" s="16">
        <f>H349+H350</f>
        <v>171.9</v>
      </c>
      <c r="I348" s="16">
        <f>I349+I350</f>
        <v>0</v>
      </c>
      <c r="J348" s="13">
        <f t="shared" si="139"/>
        <v>99</v>
      </c>
      <c r="K348" s="16">
        <f>K349+K350</f>
        <v>99</v>
      </c>
      <c r="L348" s="16">
        <f>L349+L350</f>
        <v>0</v>
      </c>
      <c r="M348" s="13">
        <f t="shared" si="140"/>
        <v>41.7</v>
      </c>
      <c r="N348" s="16">
        <f>N349+N350</f>
        <v>41.7</v>
      </c>
      <c r="O348" s="16">
        <f>O349+O350</f>
        <v>0</v>
      </c>
    </row>
    <row r="349" spans="1:15" x14ac:dyDescent="0.25">
      <c r="A349" s="1" t="s">
        <v>42</v>
      </c>
      <c r="B349" s="59">
        <v>854</v>
      </c>
      <c r="C349" s="5" t="s">
        <v>244</v>
      </c>
      <c r="D349" s="8" t="s">
        <v>233</v>
      </c>
      <c r="E349" s="8" t="s">
        <v>353</v>
      </c>
      <c r="F349" s="5" t="s">
        <v>291</v>
      </c>
      <c r="G349" s="13">
        <f t="shared" si="138"/>
        <v>125</v>
      </c>
      <c r="H349" s="16">
        <v>125</v>
      </c>
      <c r="I349" s="16"/>
      <c r="J349" s="13">
        <f t="shared" si="139"/>
        <v>99</v>
      </c>
      <c r="K349" s="16">
        <v>99</v>
      </c>
      <c r="L349" s="16"/>
      <c r="M349" s="13">
        <f t="shared" si="140"/>
        <v>41.7</v>
      </c>
      <c r="N349" s="16">
        <v>41.7</v>
      </c>
      <c r="O349" s="16"/>
    </row>
    <row r="350" spans="1:15" x14ac:dyDescent="0.25">
      <c r="A350" s="1" t="s">
        <v>64</v>
      </c>
      <c r="B350" s="59">
        <v>854</v>
      </c>
      <c r="C350" s="5" t="s">
        <v>244</v>
      </c>
      <c r="D350" s="8" t="s">
        <v>233</v>
      </c>
      <c r="E350" s="8" t="s">
        <v>353</v>
      </c>
      <c r="F350" s="5" t="s">
        <v>307</v>
      </c>
      <c r="G350" s="13">
        <f t="shared" si="138"/>
        <v>46.9</v>
      </c>
      <c r="H350" s="16">
        <v>46.9</v>
      </c>
      <c r="I350" s="16"/>
      <c r="J350" s="13">
        <f t="shared" si="139"/>
        <v>0</v>
      </c>
      <c r="K350" s="16"/>
      <c r="L350" s="16"/>
      <c r="M350" s="13">
        <f t="shared" si="140"/>
        <v>0</v>
      </c>
      <c r="N350" s="16"/>
      <c r="O350" s="16"/>
    </row>
    <row r="351" spans="1:15" ht="45" x14ac:dyDescent="0.25">
      <c r="A351" s="1" t="s">
        <v>32</v>
      </c>
      <c r="B351" s="59">
        <v>854</v>
      </c>
      <c r="C351" s="5" t="s">
        <v>244</v>
      </c>
      <c r="D351" s="8" t="s">
        <v>233</v>
      </c>
      <c r="E351" s="8" t="s">
        <v>276</v>
      </c>
      <c r="F351" s="5"/>
      <c r="G351" s="13">
        <f t="shared" si="138"/>
        <v>1225.0999999999999</v>
      </c>
      <c r="H351" s="16">
        <f t="shared" ref="H351:I353" si="141">H352</f>
        <v>1225.0999999999999</v>
      </c>
      <c r="I351" s="16">
        <f t="shared" si="141"/>
        <v>0</v>
      </c>
      <c r="J351" s="13">
        <f t="shared" si="139"/>
        <v>524.6</v>
      </c>
      <c r="K351" s="16">
        <f t="shared" ref="K351:K353" si="142">K352</f>
        <v>524.6</v>
      </c>
      <c r="L351" s="16">
        <f t="shared" ref="L351:L353" si="143">L352</f>
        <v>0</v>
      </c>
      <c r="M351" s="13">
        <f t="shared" si="140"/>
        <v>510.7</v>
      </c>
      <c r="N351" s="16">
        <f t="shared" ref="N351:N353" si="144">N352</f>
        <v>510.7</v>
      </c>
      <c r="O351" s="16">
        <f t="shared" ref="O351:O353" si="145">O352</f>
        <v>0</v>
      </c>
    </row>
    <row r="352" spans="1:15" x14ac:dyDescent="0.25">
      <c r="A352" s="1" t="s">
        <v>17</v>
      </c>
      <c r="B352" s="59">
        <v>854</v>
      </c>
      <c r="C352" s="5" t="s">
        <v>244</v>
      </c>
      <c r="D352" s="8" t="s">
        <v>233</v>
      </c>
      <c r="E352" s="8" t="s">
        <v>277</v>
      </c>
      <c r="F352" s="5"/>
      <c r="G352" s="13">
        <f t="shared" si="138"/>
        <v>1225.0999999999999</v>
      </c>
      <c r="H352" s="16">
        <f t="shared" si="141"/>
        <v>1225.0999999999999</v>
      </c>
      <c r="I352" s="16">
        <f t="shared" si="141"/>
        <v>0</v>
      </c>
      <c r="J352" s="13">
        <f t="shared" si="139"/>
        <v>524.6</v>
      </c>
      <c r="K352" s="16">
        <f t="shared" si="142"/>
        <v>524.6</v>
      </c>
      <c r="L352" s="16">
        <f t="shared" si="143"/>
        <v>0</v>
      </c>
      <c r="M352" s="13">
        <f t="shared" si="140"/>
        <v>510.7</v>
      </c>
      <c r="N352" s="16">
        <f t="shared" si="144"/>
        <v>510.7</v>
      </c>
      <c r="O352" s="16">
        <f t="shared" si="145"/>
        <v>0</v>
      </c>
    </row>
    <row r="353" spans="1:23" ht="33.75" x14ac:dyDescent="0.25">
      <c r="A353" s="1" t="s">
        <v>114</v>
      </c>
      <c r="B353" s="59">
        <v>854</v>
      </c>
      <c r="C353" s="5" t="s">
        <v>244</v>
      </c>
      <c r="D353" s="8" t="s">
        <v>233</v>
      </c>
      <c r="E353" s="8" t="s">
        <v>354</v>
      </c>
      <c r="F353" s="5"/>
      <c r="G353" s="13">
        <f t="shared" si="138"/>
        <v>1225.0999999999999</v>
      </c>
      <c r="H353" s="16">
        <f t="shared" si="141"/>
        <v>1225.0999999999999</v>
      </c>
      <c r="I353" s="16">
        <f t="shared" si="141"/>
        <v>0</v>
      </c>
      <c r="J353" s="13">
        <f t="shared" si="139"/>
        <v>524.6</v>
      </c>
      <c r="K353" s="16">
        <f t="shared" si="142"/>
        <v>524.6</v>
      </c>
      <c r="L353" s="16">
        <f t="shared" si="143"/>
        <v>0</v>
      </c>
      <c r="M353" s="13">
        <f t="shared" si="140"/>
        <v>510.7</v>
      </c>
      <c r="N353" s="16">
        <f t="shared" si="144"/>
        <v>510.7</v>
      </c>
      <c r="O353" s="16">
        <f t="shared" si="145"/>
        <v>0</v>
      </c>
    </row>
    <row r="354" spans="1:23" ht="22.5" x14ac:dyDescent="0.25">
      <c r="A354" s="1" t="s">
        <v>41</v>
      </c>
      <c r="B354" s="59">
        <v>854</v>
      </c>
      <c r="C354" s="5" t="s">
        <v>244</v>
      </c>
      <c r="D354" s="8" t="s">
        <v>233</v>
      </c>
      <c r="E354" s="8" t="s">
        <v>355</v>
      </c>
      <c r="F354" s="5"/>
      <c r="G354" s="13">
        <f t="shared" si="138"/>
        <v>1225.0999999999999</v>
      </c>
      <c r="H354" s="16">
        <f>H355+H356</f>
        <v>1225.0999999999999</v>
      </c>
      <c r="I354" s="16">
        <f>I355+I356</f>
        <v>0</v>
      </c>
      <c r="J354" s="13">
        <f t="shared" si="139"/>
        <v>524.6</v>
      </c>
      <c r="K354" s="16">
        <f>K355+K356</f>
        <v>524.6</v>
      </c>
      <c r="L354" s="16">
        <f>L355+L356</f>
        <v>0</v>
      </c>
      <c r="M354" s="13">
        <f t="shared" si="140"/>
        <v>510.7</v>
      </c>
      <c r="N354" s="16">
        <f>N355+N356</f>
        <v>510.7</v>
      </c>
      <c r="O354" s="16">
        <f>O355+O356</f>
        <v>0</v>
      </c>
    </row>
    <row r="355" spans="1:23" ht="22.5" x14ac:dyDescent="0.25">
      <c r="A355" s="1" t="s">
        <v>8</v>
      </c>
      <c r="B355" s="59">
        <v>854</v>
      </c>
      <c r="C355" s="5" t="s">
        <v>244</v>
      </c>
      <c r="D355" s="8" t="s">
        <v>233</v>
      </c>
      <c r="E355" s="8" t="s">
        <v>355</v>
      </c>
      <c r="F355" s="5" t="s">
        <v>253</v>
      </c>
      <c r="G355" s="13">
        <f t="shared" si="138"/>
        <v>1078.8</v>
      </c>
      <c r="H355" s="16">
        <f>645.3-100+533.5</f>
        <v>1078.8</v>
      </c>
      <c r="I355" s="16"/>
      <c r="J355" s="13">
        <f t="shared" si="139"/>
        <v>399.8</v>
      </c>
      <c r="K355" s="16">
        <v>399.8</v>
      </c>
      <c r="L355" s="16"/>
      <c r="M355" s="13">
        <f t="shared" si="140"/>
        <v>385.9</v>
      </c>
      <c r="N355" s="16">
        <v>385.9</v>
      </c>
      <c r="O355" s="16"/>
    </row>
    <row r="356" spans="1:23" x14ac:dyDescent="0.25">
      <c r="A356" s="1" t="s">
        <v>64</v>
      </c>
      <c r="B356" s="59">
        <v>854</v>
      </c>
      <c r="C356" s="5" t="s">
        <v>244</v>
      </c>
      <c r="D356" s="8" t="s">
        <v>233</v>
      </c>
      <c r="E356" s="8" t="s">
        <v>355</v>
      </c>
      <c r="F356" s="5" t="s">
        <v>307</v>
      </c>
      <c r="G356" s="13">
        <f t="shared" si="138"/>
        <v>146.30000000000001</v>
      </c>
      <c r="H356" s="16">
        <f>21.5+124.8</f>
        <v>146.30000000000001</v>
      </c>
      <c r="I356" s="16"/>
      <c r="J356" s="13">
        <f t="shared" si="139"/>
        <v>124.8</v>
      </c>
      <c r="K356" s="16">
        <v>124.8</v>
      </c>
      <c r="L356" s="16"/>
      <c r="M356" s="13">
        <f t="shared" si="140"/>
        <v>124.8</v>
      </c>
      <c r="N356" s="16">
        <v>124.8</v>
      </c>
      <c r="O356" s="16"/>
    </row>
    <row r="357" spans="1:23" ht="33.75" x14ac:dyDescent="0.25">
      <c r="A357" s="1" t="s">
        <v>35</v>
      </c>
      <c r="B357" s="59">
        <v>854</v>
      </c>
      <c r="C357" s="5" t="s">
        <v>244</v>
      </c>
      <c r="D357" s="8" t="s">
        <v>233</v>
      </c>
      <c r="E357" s="8" t="s">
        <v>280</v>
      </c>
      <c r="F357" s="5"/>
      <c r="G357" s="13">
        <f t="shared" si="138"/>
        <v>378.3</v>
      </c>
      <c r="H357" s="16">
        <f t="shared" ref="H357:I359" si="146">H358</f>
        <v>378.3</v>
      </c>
      <c r="I357" s="16">
        <f t="shared" si="146"/>
        <v>0</v>
      </c>
      <c r="J357" s="13">
        <f t="shared" si="139"/>
        <v>310.10000000000002</v>
      </c>
      <c r="K357" s="16">
        <f t="shared" ref="K357:K359" si="147">K358</f>
        <v>310.10000000000002</v>
      </c>
      <c r="L357" s="16">
        <f t="shared" ref="L357:L359" si="148">L358</f>
        <v>0</v>
      </c>
      <c r="M357" s="13">
        <f t="shared" si="140"/>
        <v>310.10000000000002</v>
      </c>
      <c r="N357" s="16">
        <f t="shared" ref="N357:N359" si="149">N358</f>
        <v>310.10000000000002</v>
      </c>
      <c r="O357" s="16">
        <f t="shared" ref="O357:O359" si="150">O358</f>
        <v>0</v>
      </c>
    </row>
    <row r="358" spans="1:23" x14ac:dyDescent="0.25">
      <c r="A358" s="1" t="s">
        <v>17</v>
      </c>
      <c r="B358" s="59">
        <v>854</v>
      </c>
      <c r="C358" s="5" t="s">
        <v>244</v>
      </c>
      <c r="D358" s="8" t="s">
        <v>233</v>
      </c>
      <c r="E358" s="8" t="s">
        <v>281</v>
      </c>
      <c r="F358" s="5"/>
      <c r="G358" s="13">
        <f t="shared" si="138"/>
        <v>378.3</v>
      </c>
      <c r="H358" s="16">
        <f t="shared" si="146"/>
        <v>378.3</v>
      </c>
      <c r="I358" s="16">
        <f t="shared" si="146"/>
        <v>0</v>
      </c>
      <c r="J358" s="13">
        <f t="shared" si="139"/>
        <v>310.10000000000002</v>
      </c>
      <c r="K358" s="16">
        <f t="shared" si="147"/>
        <v>310.10000000000002</v>
      </c>
      <c r="L358" s="16">
        <f t="shared" si="148"/>
        <v>0</v>
      </c>
      <c r="M358" s="13">
        <f t="shared" si="140"/>
        <v>310.10000000000002</v>
      </c>
      <c r="N358" s="16">
        <f t="shared" si="149"/>
        <v>310.10000000000002</v>
      </c>
      <c r="O358" s="16">
        <f t="shared" si="150"/>
        <v>0</v>
      </c>
    </row>
    <row r="359" spans="1:23" ht="33.75" x14ac:dyDescent="0.25">
      <c r="A359" s="1" t="s">
        <v>115</v>
      </c>
      <c r="B359" s="59">
        <v>854</v>
      </c>
      <c r="C359" s="5" t="s">
        <v>244</v>
      </c>
      <c r="D359" s="8" t="s">
        <v>233</v>
      </c>
      <c r="E359" s="8" t="s">
        <v>356</v>
      </c>
      <c r="F359" s="5"/>
      <c r="G359" s="13">
        <f t="shared" si="138"/>
        <v>378.3</v>
      </c>
      <c r="H359" s="16">
        <f t="shared" si="146"/>
        <v>378.3</v>
      </c>
      <c r="I359" s="16">
        <f t="shared" si="146"/>
        <v>0</v>
      </c>
      <c r="J359" s="13">
        <f t="shared" si="139"/>
        <v>310.10000000000002</v>
      </c>
      <c r="K359" s="16">
        <f t="shared" si="147"/>
        <v>310.10000000000002</v>
      </c>
      <c r="L359" s="16">
        <f t="shared" si="148"/>
        <v>0</v>
      </c>
      <c r="M359" s="13">
        <f t="shared" si="140"/>
        <v>310.10000000000002</v>
      </c>
      <c r="N359" s="16">
        <f t="shared" si="149"/>
        <v>310.10000000000002</v>
      </c>
      <c r="O359" s="16">
        <f t="shared" si="150"/>
        <v>0</v>
      </c>
    </row>
    <row r="360" spans="1:23" ht="22.5" x14ac:dyDescent="0.25">
      <c r="A360" s="1" t="s">
        <v>116</v>
      </c>
      <c r="B360" s="59">
        <v>854</v>
      </c>
      <c r="C360" s="5" t="s">
        <v>244</v>
      </c>
      <c r="D360" s="8" t="s">
        <v>233</v>
      </c>
      <c r="E360" s="8" t="s">
        <v>357</v>
      </c>
      <c r="F360" s="5"/>
      <c r="G360" s="13">
        <f t="shared" si="138"/>
        <v>378.3</v>
      </c>
      <c r="H360" s="16">
        <f>H361+H362</f>
        <v>378.3</v>
      </c>
      <c r="I360" s="16">
        <f>I361+I362</f>
        <v>0</v>
      </c>
      <c r="J360" s="13">
        <f t="shared" si="139"/>
        <v>310.10000000000002</v>
      </c>
      <c r="K360" s="16">
        <f>K361+K362</f>
        <v>310.10000000000002</v>
      </c>
      <c r="L360" s="16">
        <f>L361+L362</f>
        <v>0</v>
      </c>
      <c r="M360" s="13">
        <f t="shared" si="140"/>
        <v>310.10000000000002</v>
      </c>
      <c r="N360" s="16">
        <f>N361+N362</f>
        <v>310.10000000000002</v>
      </c>
      <c r="O360" s="16">
        <f>O361+O362</f>
        <v>0</v>
      </c>
    </row>
    <row r="361" spans="1:23" ht="22.5" x14ac:dyDescent="0.25">
      <c r="A361" s="1" t="s">
        <v>8</v>
      </c>
      <c r="B361" s="59">
        <v>854</v>
      </c>
      <c r="C361" s="5" t="s">
        <v>244</v>
      </c>
      <c r="D361" s="8" t="s">
        <v>233</v>
      </c>
      <c r="E361" s="8" t="s">
        <v>357</v>
      </c>
      <c r="F361" s="5" t="s">
        <v>253</v>
      </c>
      <c r="G361" s="13">
        <f t="shared" si="138"/>
        <v>295.8</v>
      </c>
      <c r="H361" s="16">
        <f>121.8+174</f>
        <v>295.8</v>
      </c>
      <c r="I361" s="16"/>
      <c r="J361" s="13">
        <f t="shared" si="139"/>
        <v>227.6</v>
      </c>
      <c r="K361" s="16">
        <v>227.6</v>
      </c>
      <c r="L361" s="16"/>
      <c r="M361" s="13">
        <f t="shared" si="140"/>
        <v>227.6</v>
      </c>
      <c r="N361" s="16">
        <v>227.6</v>
      </c>
      <c r="O361" s="16"/>
    </row>
    <row r="362" spans="1:23" x14ac:dyDescent="0.25">
      <c r="A362" s="1" t="s">
        <v>64</v>
      </c>
      <c r="B362" s="59">
        <v>854</v>
      </c>
      <c r="C362" s="5" t="s">
        <v>244</v>
      </c>
      <c r="D362" s="8" t="s">
        <v>233</v>
      </c>
      <c r="E362" s="8" t="s">
        <v>357</v>
      </c>
      <c r="F362" s="5" t="s">
        <v>307</v>
      </c>
      <c r="G362" s="13">
        <f t="shared" si="138"/>
        <v>82.5</v>
      </c>
      <c r="H362" s="16">
        <v>82.5</v>
      </c>
      <c r="I362" s="16"/>
      <c r="J362" s="13">
        <f t="shared" si="139"/>
        <v>82.5</v>
      </c>
      <c r="K362" s="16">
        <v>82.5</v>
      </c>
      <c r="L362" s="16"/>
      <c r="M362" s="13">
        <f t="shared" si="140"/>
        <v>82.5</v>
      </c>
      <c r="N362" s="16">
        <v>82.5</v>
      </c>
      <c r="O362" s="16"/>
    </row>
    <row r="363" spans="1:23" x14ac:dyDescent="0.25">
      <c r="A363" s="1" t="s">
        <v>11</v>
      </c>
      <c r="B363" s="59">
        <v>854</v>
      </c>
      <c r="C363" s="5" t="s">
        <v>244</v>
      </c>
      <c r="D363" s="8" t="s">
        <v>233</v>
      </c>
      <c r="E363" s="8" t="s">
        <v>256</v>
      </c>
      <c r="F363" s="5"/>
      <c r="G363" s="13">
        <f t="shared" si="138"/>
        <v>0</v>
      </c>
      <c r="H363" s="16">
        <f t="shared" ref="H363:I365" si="151">H364</f>
        <v>0</v>
      </c>
      <c r="I363" s="16">
        <f t="shared" si="151"/>
        <v>0</v>
      </c>
      <c r="J363" s="13">
        <f t="shared" si="139"/>
        <v>0</v>
      </c>
      <c r="K363" s="16">
        <f t="shared" ref="K363:K365" si="152">K364</f>
        <v>0</v>
      </c>
      <c r="L363" s="16">
        <f t="shared" ref="L363:L365" si="153">L364</f>
        <v>0</v>
      </c>
      <c r="M363" s="13">
        <f t="shared" si="140"/>
        <v>0</v>
      </c>
      <c r="N363" s="16">
        <f t="shared" ref="N363:N365" si="154">N364</f>
        <v>0</v>
      </c>
      <c r="O363" s="16">
        <f t="shared" ref="O363:O365" si="155">O364</f>
        <v>0</v>
      </c>
    </row>
    <row r="364" spans="1:23" ht="22.5" x14ac:dyDescent="0.25">
      <c r="A364" s="1" t="s">
        <v>12</v>
      </c>
      <c r="B364" s="59">
        <v>854</v>
      </c>
      <c r="C364" s="5" t="s">
        <v>244</v>
      </c>
      <c r="D364" s="8" t="s">
        <v>233</v>
      </c>
      <c r="E364" s="8" t="s">
        <v>257</v>
      </c>
      <c r="F364" s="5"/>
      <c r="G364" s="13">
        <f t="shared" si="138"/>
        <v>0</v>
      </c>
      <c r="H364" s="16">
        <f t="shared" si="151"/>
        <v>0</v>
      </c>
      <c r="I364" s="16">
        <f t="shared" si="151"/>
        <v>0</v>
      </c>
      <c r="J364" s="13">
        <f t="shared" si="139"/>
        <v>0</v>
      </c>
      <c r="K364" s="16">
        <f t="shared" si="152"/>
        <v>0</v>
      </c>
      <c r="L364" s="16">
        <f t="shared" si="153"/>
        <v>0</v>
      </c>
      <c r="M364" s="13">
        <f t="shared" si="140"/>
        <v>0</v>
      </c>
      <c r="N364" s="16">
        <f t="shared" si="154"/>
        <v>0</v>
      </c>
      <c r="O364" s="16">
        <f t="shared" si="155"/>
        <v>0</v>
      </c>
    </row>
    <row r="365" spans="1:23" ht="56.25" x14ac:dyDescent="0.25">
      <c r="A365" s="1" t="s">
        <v>117</v>
      </c>
      <c r="B365" s="59">
        <v>854</v>
      </c>
      <c r="C365" s="5" t="s">
        <v>244</v>
      </c>
      <c r="D365" s="8" t="s">
        <v>233</v>
      </c>
      <c r="E365" s="8" t="s">
        <v>358</v>
      </c>
      <c r="F365" s="5"/>
      <c r="G365" s="13">
        <f t="shared" si="138"/>
        <v>0</v>
      </c>
      <c r="H365" s="16">
        <f t="shared" si="151"/>
        <v>0</v>
      </c>
      <c r="I365" s="16">
        <f t="shared" si="151"/>
        <v>0</v>
      </c>
      <c r="J365" s="13">
        <f t="shared" si="139"/>
        <v>0</v>
      </c>
      <c r="K365" s="16">
        <f t="shared" si="152"/>
        <v>0</v>
      </c>
      <c r="L365" s="16">
        <f t="shared" si="153"/>
        <v>0</v>
      </c>
      <c r="M365" s="13">
        <f t="shared" si="140"/>
        <v>0</v>
      </c>
      <c r="N365" s="16">
        <f t="shared" si="154"/>
        <v>0</v>
      </c>
      <c r="O365" s="16">
        <f t="shared" si="155"/>
        <v>0</v>
      </c>
    </row>
    <row r="366" spans="1:23" ht="22.5" x14ac:dyDescent="0.25">
      <c r="A366" s="1" t="s">
        <v>8</v>
      </c>
      <c r="B366" s="59">
        <v>854</v>
      </c>
      <c r="C366" s="5" t="s">
        <v>244</v>
      </c>
      <c r="D366" s="8" t="s">
        <v>233</v>
      </c>
      <c r="E366" s="8" t="s">
        <v>358</v>
      </c>
      <c r="F366" s="5" t="s">
        <v>253</v>
      </c>
      <c r="G366" s="13">
        <f t="shared" si="138"/>
        <v>0</v>
      </c>
      <c r="H366" s="16"/>
      <c r="I366" s="16"/>
      <c r="J366" s="13">
        <f t="shared" si="139"/>
        <v>0</v>
      </c>
      <c r="K366" s="16"/>
      <c r="L366" s="16"/>
      <c r="M366" s="13">
        <f t="shared" si="140"/>
        <v>0</v>
      </c>
      <c r="N366" s="16"/>
      <c r="O366" s="16"/>
    </row>
    <row r="367" spans="1:23" x14ac:dyDescent="0.25">
      <c r="A367" s="1" t="s">
        <v>118</v>
      </c>
      <c r="B367" s="59">
        <v>854</v>
      </c>
      <c r="C367" s="5" t="s">
        <v>244</v>
      </c>
      <c r="D367" s="8" t="s">
        <v>239</v>
      </c>
      <c r="E367" s="9"/>
      <c r="F367" s="7"/>
      <c r="G367" s="13">
        <f t="shared" si="138"/>
        <v>403348.03730000003</v>
      </c>
      <c r="H367" s="16">
        <f>H368+H427+H432+H438+H444</f>
        <v>55877.935850000002</v>
      </c>
      <c r="I367" s="16">
        <f>I368+I427+I432+I438+I444</f>
        <v>347470.10145000002</v>
      </c>
      <c r="J367" s="13">
        <f t="shared" si="139"/>
        <v>428141.87855999998</v>
      </c>
      <c r="K367" s="16">
        <f>K368+K427+K432+K438+K444</f>
        <v>47557.774830000002</v>
      </c>
      <c r="L367" s="16">
        <f>L368+L427+L432+L438+L444</f>
        <v>380584.10372999997</v>
      </c>
      <c r="M367" s="13">
        <f t="shared" si="140"/>
        <v>442489.29312999995</v>
      </c>
      <c r="N367" s="16">
        <f>N368+N427+N432+N438+N444</f>
        <v>47541.691999999995</v>
      </c>
      <c r="O367" s="16">
        <f>O368+O427+O432+O438+O444</f>
        <v>394947.60112999997</v>
      </c>
      <c r="P367" s="20"/>
      <c r="Q367" s="20"/>
      <c r="R367" s="20"/>
      <c r="S367" s="20"/>
      <c r="T367" s="20"/>
      <c r="U367" s="20"/>
      <c r="V367" s="20"/>
      <c r="W367" s="20"/>
    </row>
    <row r="368" spans="1:23" ht="22.5" x14ac:dyDescent="0.25">
      <c r="A368" s="1" t="s">
        <v>106</v>
      </c>
      <c r="B368" s="59">
        <v>854</v>
      </c>
      <c r="C368" s="5" t="s">
        <v>244</v>
      </c>
      <c r="D368" s="8" t="s">
        <v>239</v>
      </c>
      <c r="E368" s="8" t="s">
        <v>345</v>
      </c>
      <c r="F368" s="5"/>
      <c r="G368" s="13">
        <f t="shared" si="138"/>
        <v>398920.03730000003</v>
      </c>
      <c r="H368" s="16">
        <f>H369+H385</f>
        <v>51449.935850000002</v>
      </c>
      <c r="I368" s="16">
        <f>I369+I385</f>
        <v>347470.10145000002</v>
      </c>
      <c r="J368" s="13">
        <f t="shared" si="139"/>
        <v>427110.07855999999</v>
      </c>
      <c r="K368" s="16">
        <f>K369+K385</f>
        <v>46525.974830000006</v>
      </c>
      <c r="L368" s="16">
        <f>L369+L385</f>
        <v>380584.10372999997</v>
      </c>
      <c r="M368" s="13">
        <f t="shared" si="140"/>
        <v>441399.59312999994</v>
      </c>
      <c r="N368" s="16">
        <f>N369+N385</f>
        <v>46451.991999999998</v>
      </c>
      <c r="O368" s="16">
        <f>O369+O385</f>
        <v>394947.60112999997</v>
      </c>
    </row>
    <row r="369" spans="1:15" x14ac:dyDescent="0.25">
      <c r="A369" s="1" t="s">
        <v>119</v>
      </c>
      <c r="B369" s="59">
        <v>854</v>
      </c>
      <c r="C369" s="5" t="s">
        <v>244</v>
      </c>
      <c r="D369" s="8" t="s">
        <v>239</v>
      </c>
      <c r="E369" s="8" t="s">
        <v>359</v>
      </c>
      <c r="F369" s="5"/>
      <c r="G369" s="13">
        <f t="shared" si="138"/>
        <v>810.17556000000002</v>
      </c>
      <c r="H369" s="16">
        <f>H370+H375+H378+H381</f>
        <v>810.17556000000002</v>
      </c>
      <c r="I369" s="16">
        <f>I370+I375+I378+I381</f>
        <v>0</v>
      </c>
      <c r="J369" s="13">
        <f t="shared" si="139"/>
        <v>0</v>
      </c>
      <c r="K369" s="16">
        <f>K370+K375+K378+K381</f>
        <v>0</v>
      </c>
      <c r="L369" s="16">
        <f>L370+L375+L378+L381</f>
        <v>0</v>
      </c>
      <c r="M369" s="13">
        <f t="shared" si="140"/>
        <v>0</v>
      </c>
      <c r="N369" s="16">
        <f>N370+N375+N378+N381</f>
        <v>0</v>
      </c>
      <c r="O369" s="16">
        <f>O370+O375+O378+O381</f>
        <v>0</v>
      </c>
    </row>
    <row r="370" spans="1:15" ht="22.5" x14ac:dyDescent="0.25">
      <c r="A370" s="1" t="s">
        <v>120</v>
      </c>
      <c r="B370" s="59">
        <v>854</v>
      </c>
      <c r="C370" s="5" t="s">
        <v>244</v>
      </c>
      <c r="D370" s="8" t="s">
        <v>239</v>
      </c>
      <c r="E370" s="8" t="s">
        <v>360</v>
      </c>
      <c r="F370" s="5"/>
      <c r="G370" s="13">
        <f t="shared" si="138"/>
        <v>810.17556000000002</v>
      </c>
      <c r="H370" s="16">
        <f>H371+H373</f>
        <v>810.17556000000002</v>
      </c>
      <c r="I370" s="16">
        <f>I371+I373</f>
        <v>0</v>
      </c>
      <c r="J370" s="13">
        <f t="shared" si="139"/>
        <v>0</v>
      </c>
      <c r="K370" s="16">
        <f>K371+K373</f>
        <v>0</v>
      </c>
      <c r="L370" s="16">
        <f>L371+L373</f>
        <v>0</v>
      </c>
      <c r="M370" s="13">
        <f t="shared" si="140"/>
        <v>0</v>
      </c>
      <c r="N370" s="16">
        <f>N371+N373</f>
        <v>0</v>
      </c>
      <c r="O370" s="16">
        <f>O371+O373</f>
        <v>0</v>
      </c>
    </row>
    <row r="371" spans="1:15" ht="22.5" x14ac:dyDescent="0.25">
      <c r="A371" s="1" t="s">
        <v>121</v>
      </c>
      <c r="B371" s="59">
        <v>854</v>
      </c>
      <c r="C371" s="5" t="s">
        <v>244</v>
      </c>
      <c r="D371" s="8" t="s">
        <v>239</v>
      </c>
      <c r="E371" s="8" t="s">
        <v>361</v>
      </c>
      <c r="F371" s="5"/>
      <c r="G371" s="13">
        <f t="shared" si="138"/>
        <v>0.17502999999999999</v>
      </c>
      <c r="H371" s="16">
        <f>H372</f>
        <v>0.17502999999999999</v>
      </c>
      <c r="I371" s="16">
        <f>I372</f>
        <v>0</v>
      </c>
      <c r="J371" s="13">
        <f t="shared" si="139"/>
        <v>0</v>
      </c>
      <c r="K371" s="16">
        <f>K372</f>
        <v>0</v>
      </c>
      <c r="L371" s="16">
        <f>L372</f>
        <v>0</v>
      </c>
      <c r="M371" s="13">
        <f t="shared" si="140"/>
        <v>0</v>
      </c>
      <c r="N371" s="16">
        <f>N372</f>
        <v>0</v>
      </c>
      <c r="O371" s="16">
        <f>O372</f>
        <v>0</v>
      </c>
    </row>
    <row r="372" spans="1:15" ht="22.5" x14ac:dyDescent="0.25">
      <c r="A372" s="1" t="s">
        <v>8</v>
      </c>
      <c r="B372" s="59">
        <v>854</v>
      </c>
      <c r="C372" s="5" t="s">
        <v>244</v>
      </c>
      <c r="D372" s="8" t="s">
        <v>239</v>
      </c>
      <c r="E372" s="8" t="s">
        <v>361</v>
      </c>
      <c r="F372" s="5" t="s">
        <v>253</v>
      </c>
      <c r="G372" s="13">
        <f t="shared" si="138"/>
        <v>0.17502999999999999</v>
      </c>
      <c r="H372" s="16">
        <v>0.17502999999999999</v>
      </c>
      <c r="I372" s="16"/>
      <c r="J372" s="13">
        <f t="shared" si="139"/>
        <v>0</v>
      </c>
      <c r="K372" s="16"/>
      <c r="L372" s="16"/>
      <c r="M372" s="13">
        <f t="shared" si="140"/>
        <v>0</v>
      </c>
      <c r="N372" s="16"/>
      <c r="O372" s="16"/>
    </row>
    <row r="373" spans="1:15" ht="22.5" x14ac:dyDescent="0.25">
      <c r="A373" s="1" t="s">
        <v>121</v>
      </c>
      <c r="B373" s="59">
        <v>854</v>
      </c>
      <c r="C373" s="5" t="s">
        <v>244</v>
      </c>
      <c r="D373" s="8" t="s">
        <v>239</v>
      </c>
      <c r="E373" s="8" t="s">
        <v>362</v>
      </c>
      <c r="F373" s="5"/>
      <c r="G373" s="13">
        <f t="shared" si="138"/>
        <v>810.00053000000003</v>
      </c>
      <c r="H373" s="16">
        <f>H374</f>
        <v>810.00053000000003</v>
      </c>
      <c r="I373" s="16">
        <f>I374</f>
        <v>0</v>
      </c>
      <c r="J373" s="13">
        <f t="shared" si="139"/>
        <v>0</v>
      </c>
      <c r="K373" s="16">
        <f>K374</f>
        <v>0</v>
      </c>
      <c r="L373" s="16">
        <f>L374</f>
        <v>0</v>
      </c>
      <c r="M373" s="13">
        <f t="shared" si="140"/>
        <v>0</v>
      </c>
      <c r="N373" s="16">
        <f>N374</f>
        <v>0</v>
      </c>
      <c r="O373" s="16">
        <f>O374</f>
        <v>0</v>
      </c>
    </row>
    <row r="374" spans="1:15" ht="22.5" x14ac:dyDescent="0.25">
      <c r="A374" s="1" t="s">
        <v>8</v>
      </c>
      <c r="B374" s="59">
        <v>854</v>
      </c>
      <c r="C374" s="5" t="s">
        <v>244</v>
      </c>
      <c r="D374" s="8" t="s">
        <v>239</v>
      </c>
      <c r="E374" s="8" t="s">
        <v>362</v>
      </c>
      <c r="F374" s="5" t="s">
        <v>253</v>
      </c>
      <c r="G374" s="13">
        <f t="shared" ref="G374:G437" si="156">H374+I374</f>
        <v>810.00053000000003</v>
      </c>
      <c r="H374" s="16">
        <v>810.00053000000003</v>
      </c>
      <c r="I374" s="16"/>
      <c r="J374" s="13">
        <f t="shared" ref="J374:J437" si="157">K374+L374</f>
        <v>0</v>
      </c>
      <c r="K374" s="16"/>
      <c r="L374" s="16"/>
      <c r="M374" s="13">
        <f t="shared" ref="M374:M437" si="158">N374+O374</f>
        <v>0</v>
      </c>
      <c r="N374" s="16"/>
      <c r="O374" s="16"/>
    </row>
    <row r="375" spans="1:15" x14ac:dyDescent="0.25">
      <c r="A375" s="1" t="s">
        <v>122</v>
      </c>
      <c r="B375" s="59">
        <v>854</v>
      </c>
      <c r="C375" s="5" t="s">
        <v>244</v>
      </c>
      <c r="D375" s="8" t="s">
        <v>239</v>
      </c>
      <c r="E375" s="8" t="s">
        <v>363</v>
      </c>
      <c r="F375" s="5"/>
      <c r="G375" s="13">
        <f t="shared" si="156"/>
        <v>0</v>
      </c>
      <c r="H375" s="16">
        <f>H376</f>
        <v>0</v>
      </c>
      <c r="I375" s="16">
        <f>I376</f>
        <v>0</v>
      </c>
      <c r="J375" s="13">
        <f t="shared" si="157"/>
        <v>0</v>
      </c>
      <c r="K375" s="16">
        <f>K376</f>
        <v>0</v>
      </c>
      <c r="L375" s="16">
        <f>L376</f>
        <v>0</v>
      </c>
      <c r="M375" s="13">
        <f t="shared" si="158"/>
        <v>0</v>
      </c>
      <c r="N375" s="16">
        <f>N376</f>
        <v>0</v>
      </c>
      <c r="O375" s="16">
        <f>O376</f>
        <v>0</v>
      </c>
    </row>
    <row r="376" spans="1:15" ht="78.75" x14ac:dyDescent="0.25">
      <c r="A376" s="1" t="s">
        <v>123</v>
      </c>
      <c r="B376" s="59">
        <v>854</v>
      </c>
      <c r="C376" s="5" t="s">
        <v>244</v>
      </c>
      <c r="D376" s="8" t="s">
        <v>239</v>
      </c>
      <c r="E376" s="8" t="s">
        <v>364</v>
      </c>
      <c r="F376" s="5"/>
      <c r="G376" s="13">
        <f t="shared" si="156"/>
        <v>0</v>
      </c>
      <c r="H376" s="16">
        <f>H377</f>
        <v>0</v>
      </c>
      <c r="I376" s="16">
        <f>I377</f>
        <v>0</v>
      </c>
      <c r="J376" s="13">
        <f t="shared" si="157"/>
        <v>0</v>
      </c>
      <c r="K376" s="16">
        <f>K377</f>
        <v>0</v>
      </c>
      <c r="L376" s="16">
        <f>L377</f>
        <v>0</v>
      </c>
      <c r="M376" s="13">
        <f t="shared" si="158"/>
        <v>0</v>
      </c>
      <c r="N376" s="16">
        <f>N377</f>
        <v>0</v>
      </c>
      <c r="O376" s="16">
        <f>O377</f>
        <v>0</v>
      </c>
    </row>
    <row r="377" spans="1:15" ht="22.5" x14ac:dyDescent="0.25">
      <c r="A377" s="1" t="s">
        <v>8</v>
      </c>
      <c r="B377" s="59">
        <v>854</v>
      </c>
      <c r="C377" s="5" t="s">
        <v>244</v>
      </c>
      <c r="D377" s="8" t="s">
        <v>239</v>
      </c>
      <c r="E377" s="8" t="s">
        <v>364</v>
      </c>
      <c r="F377" s="5" t="s">
        <v>253</v>
      </c>
      <c r="G377" s="13">
        <f t="shared" si="156"/>
        <v>0</v>
      </c>
      <c r="H377" s="16"/>
      <c r="I377" s="16"/>
      <c r="J377" s="13">
        <f t="shared" si="157"/>
        <v>0</v>
      </c>
      <c r="K377" s="16"/>
      <c r="L377" s="16"/>
      <c r="M377" s="13">
        <f t="shared" si="158"/>
        <v>0</v>
      </c>
      <c r="N377" s="16"/>
      <c r="O377" s="16"/>
    </row>
    <row r="378" spans="1:15" x14ac:dyDescent="0.25">
      <c r="A378" s="1" t="s">
        <v>124</v>
      </c>
      <c r="B378" s="59">
        <v>854</v>
      </c>
      <c r="C378" s="5" t="s">
        <v>244</v>
      </c>
      <c r="D378" s="8" t="s">
        <v>239</v>
      </c>
      <c r="E378" s="8" t="s">
        <v>365</v>
      </c>
      <c r="F378" s="5"/>
      <c r="G378" s="13">
        <f t="shared" si="156"/>
        <v>0</v>
      </c>
      <c r="H378" s="16">
        <f>H379</f>
        <v>0</v>
      </c>
      <c r="I378" s="16">
        <f>I379</f>
        <v>0</v>
      </c>
      <c r="J378" s="13">
        <f t="shared" si="157"/>
        <v>0</v>
      </c>
      <c r="K378" s="16">
        <f>K379</f>
        <v>0</v>
      </c>
      <c r="L378" s="16">
        <f>L379</f>
        <v>0</v>
      </c>
      <c r="M378" s="13">
        <f t="shared" si="158"/>
        <v>0</v>
      </c>
      <c r="N378" s="16">
        <f>N379</f>
        <v>0</v>
      </c>
      <c r="O378" s="16">
        <f>O379</f>
        <v>0</v>
      </c>
    </row>
    <row r="379" spans="1:15" ht="56.25" x14ac:dyDescent="0.25">
      <c r="A379" s="1" t="s">
        <v>125</v>
      </c>
      <c r="B379" s="59">
        <v>854</v>
      </c>
      <c r="C379" s="5" t="s">
        <v>244</v>
      </c>
      <c r="D379" s="8" t="s">
        <v>239</v>
      </c>
      <c r="E379" s="8" t="s">
        <v>366</v>
      </c>
      <c r="F379" s="5"/>
      <c r="G379" s="13">
        <f t="shared" si="156"/>
        <v>0</v>
      </c>
      <c r="H379" s="16">
        <f>H380</f>
        <v>0</v>
      </c>
      <c r="I379" s="16">
        <f>I380</f>
        <v>0</v>
      </c>
      <c r="J379" s="13">
        <f t="shared" si="157"/>
        <v>0</v>
      </c>
      <c r="K379" s="16">
        <f>K380</f>
        <v>0</v>
      </c>
      <c r="L379" s="16">
        <f>L380</f>
        <v>0</v>
      </c>
      <c r="M379" s="13">
        <f t="shared" si="158"/>
        <v>0</v>
      </c>
      <c r="N379" s="16">
        <f>N380</f>
        <v>0</v>
      </c>
      <c r="O379" s="16">
        <f>O380</f>
        <v>0</v>
      </c>
    </row>
    <row r="380" spans="1:15" ht="22.5" x14ac:dyDescent="0.25">
      <c r="A380" s="1" t="s">
        <v>8</v>
      </c>
      <c r="B380" s="59">
        <v>854</v>
      </c>
      <c r="C380" s="5" t="s">
        <v>244</v>
      </c>
      <c r="D380" s="8" t="s">
        <v>239</v>
      </c>
      <c r="E380" s="8" t="s">
        <v>366</v>
      </c>
      <c r="F380" s="5" t="s">
        <v>253</v>
      </c>
      <c r="G380" s="13">
        <f t="shared" si="156"/>
        <v>0</v>
      </c>
      <c r="H380" s="16"/>
      <c r="I380" s="16"/>
      <c r="J380" s="13">
        <f t="shared" si="157"/>
        <v>0</v>
      </c>
      <c r="K380" s="16"/>
      <c r="L380" s="16"/>
      <c r="M380" s="13">
        <f t="shared" si="158"/>
        <v>0</v>
      </c>
      <c r="N380" s="16"/>
      <c r="O380" s="16"/>
    </row>
    <row r="381" spans="1:15" ht="22.5" x14ac:dyDescent="0.25">
      <c r="A381" s="1" t="s">
        <v>126</v>
      </c>
      <c r="B381" s="59">
        <v>854</v>
      </c>
      <c r="C381" s="5" t="s">
        <v>244</v>
      </c>
      <c r="D381" s="8" t="s">
        <v>239</v>
      </c>
      <c r="E381" s="8" t="s">
        <v>367</v>
      </c>
      <c r="F381" s="5"/>
      <c r="G381" s="13">
        <f t="shared" si="156"/>
        <v>0</v>
      </c>
      <c r="H381" s="16">
        <f>H382</f>
        <v>0</v>
      </c>
      <c r="I381" s="16">
        <f>I382</f>
        <v>0</v>
      </c>
      <c r="J381" s="13">
        <f t="shared" si="157"/>
        <v>0</v>
      </c>
      <c r="K381" s="16">
        <f>K382</f>
        <v>0</v>
      </c>
      <c r="L381" s="16">
        <f>L382</f>
        <v>0</v>
      </c>
      <c r="M381" s="13">
        <f t="shared" si="158"/>
        <v>0</v>
      </c>
      <c r="N381" s="16">
        <f>N382</f>
        <v>0</v>
      </c>
      <c r="O381" s="16">
        <f>O382</f>
        <v>0</v>
      </c>
    </row>
    <row r="382" spans="1:15" ht="45" x14ac:dyDescent="0.25">
      <c r="A382" s="1" t="s">
        <v>127</v>
      </c>
      <c r="B382" s="59">
        <v>854</v>
      </c>
      <c r="C382" s="5" t="s">
        <v>244</v>
      </c>
      <c r="D382" s="8" t="s">
        <v>239</v>
      </c>
      <c r="E382" s="8" t="s">
        <v>368</v>
      </c>
      <c r="F382" s="5"/>
      <c r="G382" s="13">
        <f t="shared" si="156"/>
        <v>0</v>
      </c>
      <c r="H382" s="16">
        <f>H383+H384</f>
        <v>0</v>
      </c>
      <c r="I382" s="16">
        <f>I383+I384</f>
        <v>0</v>
      </c>
      <c r="J382" s="13">
        <f t="shared" si="157"/>
        <v>0</v>
      </c>
      <c r="K382" s="16">
        <f>K383+K384</f>
        <v>0</v>
      </c>
      <c r="L382" s="16">
        <f>L383+L384</f>
        <v>0</v>
      </c>
      <c r="M382" s="13">
        <f t="shared" si="158"/>
        <v>0</v>
      </c>
      <c r="N382" s="16">
        <f>N383+N384</f>
        <v>0</v>
      </c>
      <c r="O382" s="16">
        <f>O383+O384</f>
        <v>0</v>
      </c>
    </row>
    <row r="383" spans="1:15" x14ac:dyDescent="0.25">
      <c r="A383" s="1" t="s">
        <v>42</v>
      </c>
      <c r="B383" s="59">
        <v>854</v>
      </c>
      <c r="C383" s="5" t="s">
        <v>244</v>
      </c>
      <c r="D383" s="8" t="s">
        <v>239</v>
      </c>
      <c r="E383" s="8" t="s">
        <v>368</v>
      </c>
      <c r="F383" s="5" t="s">
        <v>291</v>
      </c>
      <c r="G383" s="13">
        <f t="shared" si="156"/>
        <v>0</v>
      </c>
      <c r="H383" s="16"/>
      <c r="I383" s="16"/>
      <c r="J383" s="13">
        <f t="shared" si="157"/>
        <v>0</v>
      </c>
      <c r="K383" s="16"/>
      <c r="L383" s="16"/>
      <c r="M383" s="13">
        <f t="shared" si="158"/>
        <v>0</v>
      </c>
      <c r="N383" s="16"/>
      <c r="O383" s="16"/>
    </row>
    <row r="384" spans="1:15" x14ac:dyDescent="0.25">
      <c r="A384" s="1" t="s">
        <v>64</v>
      </c>
      <c r="B384" s="59">
        <v>854</v>
      </c>
      <c r="C384" s="5" t="s">
        <v>244</v>
      </c>
      <c r="D384" s="8" t="s">
        <v>239</v>
      </c>
      <c r="E384" s="8" t="s">
        <v>368</v>
      </c>
      <c r="F384" s="5" t="s">
        <v>307</v>
      </c>
      <c r="G384" s="13">
        <f t="shared" si="156"/>
        <v>0</v>
      </c>
      <c r="H384" s="16"/>
      <c r="I384" s="16"/>
      <c r="J384" s="13">
        <f t="shared" si="157"/>
        <v>0</v>
      </c>
      <c r="K384" s="16"/>
      <c r="L384" s="16"/>
      <c r="M384" s="13">
        <f t="shared" si="158"/>
        <v>0</v>
      </c>
      <c r="N384" s="16"/>
      <c r="O384" s="16"/>
    </row>
    <row r="385" spans="1:15" x14ac:dyDescent="0.25">
      <c r="A385" s="1" t="s">
        <v>107</v>
      </c>
      <c r="B385" s="59">
        <v>854</v>
      </c>
      <c r="C385" s="5" t="s">
        <v>244</v>
      </c>
      <c r="D385" s="8" t="s">
        <v>239</v>
      </c>
      <c r="E385" s="8" t="s">
        <v>346</v>
      </c>
      <c r="F385" s="5"/>
      <c r="G385" s="13">
        <f t="shared" si="156"/>
        <v>398109.86174000002</v>
      </c>
      <c r="H385" s="16">
        <f>H386+H423</f>
        <v>50639.760289999998</v>
      </c>
      <c r="I385" s="16">
        <f>I386+I423</f>
        <v>347470.10145000002</v>
      </c>
      <c r="J385" s="13">
        <f t="shared" si="157"/>
        <v>427110.07855999999</v>
      </c>
      <c r="K385" s="16">
        <f>K386+K423</f>
        <v>46525.974830000006</v>
      </c>
      <c r="L385" s="16">
        <f>L386+L423</f>
        <v>380584.10372999997</v>
      </c>
      <c r="M385" s="13">
        <f t="shared" si="158"/>
        <v>441399.59312999994</v>
      </c>
      <c r="N385" s="16">
        <f>N386+N423</f>
        <v>46451.991999999998</v>
      </c>
      <c r="O385" s="16">
        <f>O386+O423</f>
        <v>394947.60112999997</v>
      </c>
    </row>
    <row r="386" spans="1:15" ht="22.5" x14ac:dyDescent="0.25">
      <c r="A386" s="1" t="s">
        <v>128</v>
      </c>
      <c r="B386" s="59">
        <v>854</v>
      </c>
      <c r="C386" s="5" t="s">
        <v>244</v>
      </c>
      <c r="D386" s="8" t="s">
        <v>239</v>
      </c>
      <c r="E386" s="8" t="s">
        <v>369</v>
      </c>
      <c r="F386" s="5"/>
      <c r="G386" s="13">
        <f t="shared" si="156"/>
        <v>397693.16174000001</v>
      </c>
      <c r="H386" s="16">
        <f>H387+H393+H397+H401+H404+H408+H411+H414+H417+H420</f>
        <v>50223.060290000001</v>
      </c>
      <c r="I386" s="16">
        <f>I387+I393+I397+I401+I404+I408+I411+I414+I417+I420</f>
        <v>347470.10145000002</v>
      </c>
      <c r="J386" s="13">
        <f t="shared" si="157"/>
        <v>426797.47855999996</v>
      </c>
      <c r="K386" s="16">
        <f>K387+K393+K397+K401+K404+K408+K411+K414+K417+K420</f>
        <v>46213.374830000008</v>
      </c>
      <c r="L386" s="16">
        <f>L387+L393+L397+L401+L404+L408+L411+L414+L417+L420</f>
        <v>380584.10372999997</v>
      </c>
      <c r="M386" s="13">
        <f t="shared" si="158"/>
        <v>441274.49312999996</v>
      </c>
      <c r="N386" s="16">
        <f>N387+N393+N397+N401+N404+N408+N411+N414+N417+N420</f>
        <v>46326.892</v>
      </c>
      <c r="O386" s="16">
        <f>O387+O393+O397+O401+O404+O408+O411+O414+O417+O420</f>
        <v>394947.60112999997</v>
      </c>
    </row>
    <row r="387" spans="1:15" ht="22.5" x14ac:dyDescent="0.25">
      <c r="A387" s="1" t="s">
        <v>41</v>
      </c>
      <c r="B387" s="59">
        <v>854</v>
      </c>
      <c r="C387" s="5" t="s">
        <v>244</v>
      </c>
      <c r="D387" s="8" t="s">
        <v>239</v>
      </c>
      <c r="E387" s="8" t="s">
        <v>370</v>
      </c>
      <c r="F387" s="5"/>
      <c r="G387" s="13">
        <f t="shared" si="156"/>
        <v>49139.3</v>
      </c>
      <c r="H387" s="16">
        <f>H388+H389+H390+H391+H392</f>
        <v>49139.3</v>
      </c>
      <c r="I387" s="16">
        <f>I388+I389+I390+I391+I392</f>
        <v>0</v>
      </c>
      <c r="J387" s="13">
        <f t="shared" si="157"/>
        <v>45513.700000000004</v>
      </c>
      <c r="K387" s="16">
        <f>K388+K389+K390+K391+K392</f>
        <v>45513.700000000004</v>
      </c>
      <c r="L387" s="16">
        <f>L388+L389+L390+L391+L392</f>
        <v>0</v>
      </c>
      <c r="M387" s="13">
        <f t="shared" si="158"/>
        <v>46060.6</v>
      </c>
      <c r="N387" s="16">
        <f>N388+N389+N390+N391+N392</f>
        <v>46060.6</v>
      </c>
      <c r="O387" s="16">
        <f>O388+O389+O390+O391+O392</f>
        <v>0</v>
      </c>
    </row>
    <row r="388" spans="1:15" x14ac:dyDescent="0.25">
      <c r="A388" s="1" t="s">
        <v>42</v>
      </c>
      <c r="B388" s="59">
        <v>854</v>
      </c>
      <c r="C388" s="5" t="s">
        <v>244</v>
      </c>
      <c r="D388" s="8" t="s">
        <v>239</v>
      </c>
      <c r="E388" s="8" t="s">
        <v>370</v>
      </c>
      <c r="F388" s="5" t="s">
        <v>291</v>
      </c>
      <c r="G388" s="13">
        <f t="shared" si="156"/>
        <v>0</v>
      </c>
      <c r="H388" s="16">
        <v>0</v>
      </c>
      <c r="I388" s="16"/>
      <c r="J388" s="13">
        <f t="shared" si="157"/>
        <v>0</v>
      </c>
      <c r="K388" s="16"/>
      <c r="L388" s="16"/>
      <c r="M388" s="13">
        <f t="shared" si="158"/>
        <v>0</v>
      </c>
      <c r="N388" s="16"/>
      <c r="O388" s="16"/>
    </row>
    <row r="389" spans="1:15" ht="22.5" x14ac:dyDescent="0.25">
      <c r="A389" s="1" t="s">
        <v>8</v>
      </c>
      <c r="B389" s="59">
        <v>854</v>
      </c>
      <c r="C389" s="5" t="s">
        <v>244</v>
      </c>
      <c r="D389" s="8" t="s">
        <v>239</v>
      </c>
      <c r="E389" s="8" t="s">
        <v>370</v>
      </c>
      <c r="F389" s="5" t="s">
        <v>253</v>
      </c>
      <c r="G389" s="13">
        <f t="shared" si="156"/>
        <v>26642.9</v>
      </c>
      <c r="H389" s="16">
        <f>163.2+78.2+199.9+186.2+23.5+587.2+1978.9+1523.7+108.5+77.7+5954.6+4181.5+203.9+567+10513.2+70+225.7</f>
        <v>26642.9</v>
      </c>
      <c r="I389" s="16"/>
      <c r="J389" s="13">
        <f t="shared" si="157"/>
        <v>24233.1</v>
      </c>
      <c r="K389" s="16">
        <v>24233.1</v>
      </c>
      <c r="L389" s="16"/>
      <c r="M389" s="13">
        <f t="shared" si="158"/>
        <v>24496.3</v>
      </c>
      <c r="N389" s="16">
        <v>24496.3</v>
      </c>
      <c r="O389" s="16"/>
    </row>
    <row r="390" spans="1:15" x14ac:dyDescent="0.25">
      <c r="A390" s="1" t="s">
        <v>64</v>
      </c>
      <c r="B390" s="59">
        <v>854</v>
      </c>
      <c r="C390" s="5" t="s">
        <v>244</v>
      </c>
      <c r="D390" s="8" t="s">
        <v>239</v>
      </c>
      <c r="E390" s="8" t="s">
        <v>370</v>
      </c>
      <c r="F390" s="5" t="s">
        <v>307</v>
      </c>
      <c r="G390" s="13">
        <f t="shared" si="156"/>
        <v>22284.300000000003</v>
      </c>
      <c r="H390" s="16">
        <f>5.6+270.7+110+788.5+158.4+1628.2+1830.8+59.4+15.6+62.5+206.4+1390+48.5+608+12704.4+524.7+366.7+140.5+31.5+1333.9</f>
        <v>22284.300000000003</v>
      </c>
      <c r="I390" s="16"/>
      <c r="J390" s="13">
        <f t="shared" si="157"/>
        <v>21147.200000000001</v>
      </c>
      <c r="K390" s="16">
        <v>21147.200000000001</v>
      </c>
      <c r="L390" s="16"/>
      <c r="M390" s="13">
        <f t="shared" si="158"/>
        <v>21430.9</v>
      </c>
      <c r="N390" s="16">
        <v>21430.9</v>
      </c>
      <c r="O390" s="16"/>
    </row>
    <row r="391" spans="1:15" x14ac:dyDescent="0.25">
      <c r="A391" s="1" t="s">
        <v>29</v>
      </c>
      <c r="B391" s="59">
        <v>854</v>
      </c>
      <c r="C391" s="5" t="s">
        <v>244</v>
      </c>
      <c r="D391" s="8" t="s">
        <v>239</v>
      </c>
      <c r="E391" s="8" t="s">
        <v>370</v>
      </c>
      <c r="F391" s="5" t="s">
        <v>273</v>
      </c>
      <c r="G391" s="13">
        <f t="shared" si="156"/>
        <v>7.5</v>
      </c>
      <c r="H391" s="16">
        <v>7.5</v>
      </c>
      <c r="I391" s="16"/>
      <c r="J391" s="13">
        <f t="shared" si="157"/>
        <v>0</v>
      </c>
      <c r="K391" s="16"/>
      <c r="L391" s="16"/>
      <c r="M391" s="13">
        <f t="shared" si="158"/>
        <v>0</v>
      </c>
      <c r="N391" s="16"/>
      <c r="O391" s="16"/>
    </row>
    <row r="392" spans="1:15" x14ac:dyDescent="0.25">
      <c r="A392" s="1" t="s">
        <v>10</v>
      </c>
      <c r="B392" s="59">
        <v>854</v>
      </c>
      <c r="C392" s="5" t="s">
        <v>244</v>
      </c>
      <c r="D392" s="8" t="s">
        <v>239</v>
      </c>
      <c r="E392" s="8" t="s">
        <v>370</v>
      </c>
      <c r="F392" s="5" t="s">
        <v>255</v>
      </c>
      <c r="G392" s="13">
        <f t="shared" si="156"/>
        <v>204.60000000000002</v>
      </c>
      <c r="H392" s="16">
        <f>183.3+4.1+16.9+0.3</f>
        <v>204.60000000000002</v>
      </c>
      <c r="I392" s="16"/>
      <c r="J392" s="13">
        <f t="shared" si="157"/>
        <v>133.4</v>
      </c>
      <c r="K392" s="16">
        <f>131.8+1.6</f>
        <v>133.4</v>
      </c>
      <c r="L392" s="16"/>
      <c r="M392" s="13">
        <f t="shared" si="158"/>
        <v>133.4</v>
      </c>
      <c r="N392" s="16">
        <f>131.8+1.6</f>
        <v>133.4</v>
      </c>
      <c r="O392" s="16"/>
    </row>
    <row r="393" spans="1:15" ht="101.25" x14ac:dyDescent="0.25">
      <c r="A393" s="1" t="s">
        <v>129</v>
      </c>
      <c r="B393" s="59">
        <v>854</v>
      </c>
      <c r="C393" s="5" t="s">
        <v>244</v>
      </c>
      <c r="D393" s="8" t="s">
        <v>239</v>
      </c>
      <c r="E393" s="8" t="s">
        <v>371</v>
      </c>
      <c r="F393" s="5"/>
      <c r="G393" s="13">
        <f t="shared" si="156"/>
        <v>6804.2975999999999</v>
      </c>
      <c r="H393" s="16">
        <f>H394+H395+H396</f>
        <v>0</v>
      </c>
      <c r="I393" s="16">
        <f>I394+I395+I396</f>
        <v>6804.2975999999999</v>
      </c>
      <c r="J393" s="13">
        <f t="shared" si="157"/>
        <v>7280.5560000000005</v>
      </c>
      <c r="K393" s="16">
        <f>K394+K395+K396</f>
        <v>0</v>
      </c>
      <c r="L393" s="16">
        <f>L394+L395+L396</f>
        <v>7280.5560000000005</v>
      </c>
      <c r="M393" s="13">
        <f t="shared" si="158"/>
        <v>7581.9591999999993</v>
      </c>
      <c r="N393" s="16">
        <f>N394+N395+N396</f>
        <v>0</v>
      </c>
      <c r="O393" s="16">
        <f>O394+O395+O396</f>
        <v>7581.9591999999993</v>
      </c>
    </row>
    <row r="394" spans="1:15" ht="22.5" x14ac:dyDescent="0.25">
      <c r="A394" s="1" t="s">
        <v>8</v>
      </c>
      <c r="B394" s="59">
        <v>854</v>
      </c>
      <c r="C394" s="5" t="s">
        <v>244</v>
      </c>
      <c r="D394" s="8" t="s">
        <v>239</v>
      </c>
      <c r="E394" s="8" t="s">
        <v>371</v>
      </c>
      <c r="F394" s="5" t="s">
        <v>253</v>
      </c>
      <c r="G394" s="13">
        <f t="shared" si="156"/>
        <v>2375.3975999999998</v>
      </c>
      <c r="H394" s="16"/>
      <c r="I394" s="16">
        <v>2375.3975999999998</v>
      </c>
      <c r="J394" s="13">
        <f t="shared" si="157"/>
        <v>2589.556</v>
      </c>
      <c r="K394" s="16"/>
      <c r="L394" s="16">
        <v>2589.556</v>
      </c>
      <c r="M394" s="13">
        <f t="shared" si="158"/>
        <v>2663.4591999999998</v>
      </c>
      <c r="N394" s="16"/>
      <c r="O394" s="16">
        <v>2663.4591999999998</v>
      </c>
    </row>
    <row r="395" spans="1:15" ht="22.5" x14ac:dyDescent="0.25">
      <c r="A395" s="1" t="s">
        <v>9</v>
      </c>
      <c r="B395" s="59">
        <v>854</v>
      </c>
      <c r="C395" s="5" t="s">
        <v>244</v>
      </c>
      <c r="D395" s="8" t="s">
        <v>239</v>
      </c>
      <c r="E395" s="8" t="s">
        <v>371</v>
      </c>
      <c r="F395" s="5" t="s">
        <v>254</v>
      </c>
      <c r="G395" s="13">
        <f t="shared" si="156"/>
        <v>14.7</v>
      </c>
      <c r="H395" s="16"/>
      <c r="I395" s="16">
        <v>14.7</v>
      </c>
      <c r="J395" s="13">
        <f t="shared" si="157"/>
        <v>0</v>
      </c>
      <c r="K395" s="16"/>
      <c r="L395" s="16"/>
      <c r="M395" s="13">
        <f t="shared" si="158"/>
        <v>0</v>
      </c>
      <c r="N395" s="16"/>
      <c r="O395" s="16"/>
    </row>
    <row r="396" spans="1:15" x14ac:dyDescent="0.25">
      <c r="A396" s="1" t="s">
        <v>64</v>
      </c>
      <c r="B396" s="59">
        <v>854</v>
      </c>
      <c r="C396" s="5" t="s">
        <v>244</v>
      </c>
      <c r="D396" s="8" t="s">
        <v>239</v>
      </c>
      <c r="E396" s="8" t="s">
        <v>371</v>
      </c>
      <c r="F396" s="5" t="s">
        <v>307</v>
      </c>
      <c r="G396" s="13">
        <f t="shared" si="156"/>
        <v>4414.2</v>
      </c>
      <c r="H396" s="16"/>
      <c r="I396" s="16">
        <v>4414.2</v>
      </c>
      <c r="J396" s="13">
        <f t="shared" si="157"/>
        <v>4691</v>
      </c>
      <c r="K396" s="16"/>
      <c r="L396" s="16">
        <v>4691</v>
      </c>
      <c r="M396" s="13">
        <f t="shared" si="158"/>
        <v>4918.5</v>
      </c>
      <c r="N396" s="16"/>
      <c r="O396" s="16">
        <v>4918.5</v>
      </c>
    </row>
    <row r="397" spans="1:15" ht="45" x14ac:dyDescent="0.25">
      <c r="A397" s="1" t="s">
        <v>110</v>
      </c>
      <c r="B397" s="59">
        <v>854</v>
      </c>
      <c r="C397" s="5" t="s">
        <v>244</v>
      </c>
      <c r="D397" s="8" t="s">
        <v>239</v>
      </c>
      <c r="E397" s="8" t="s">
        <v>372</v>
      </c>
      <c r="F397" s="5"/>
      <c r="G397" s="13">
        <f t="shared" si="156"/>
        <v>863.81510000000003</v>
      </c>
      <c r="H397" s="16">
        <f>H398+H399+H400</f>
        <v>0</v>
      </c>
      <c r="I397" s="16">
        <f>I398+I399+I400</f>
        <v>863.81510000000003</v>
      </c>
      <c r="J397" s="13">
        <f t="shared" si="157"/>
        <v>254.31</v>
      </c>
      <c r="K397" s="16">
        <f>K398+K399+K400</f>
        <v>0</v>
      </c>
      <c r="L397" s="16">
        <f>L398+L399+L400</f>
        <v>254.31</v>
      </c>
      <c r="M397" s="13">
        <f t="shared" si="158"/>
        <v>254.31</v>
      </c>
      <c r="N397" s="16">
        <f>N398+N399+N400</f>
        <v>0</v>
      </c>
      <c r="O397" s="16">
        <f>O398+O399+O400</f>
        <v>254.31</v>
      </c>
    </row>
    <row r="398" spans="1:15" x14ac:dyDescent="0.25">
      <c r="A398" s="1" t="s">
        <v>42</v>
      </c>
      <c r="B398" s="59">
        <v>854</v>
      </c>
      <c r="C398" s="5" t="s">
        <v>244</v>
      </c>
      <c r="D398" s="8" t="s">
        <v>239</v>
      </c>
      <c r="E398" s="8" t="s">
        <v>372</v>
      </c>
      <c r="F398" s="5" t="s">
        <v>291</v>
      </c>
      <c r="G398" s="13">
        <f t="shared" si="156"/>
        <v>660.61509999999998</v>
      </c>
      <c r="H398" s="16"/>
      <c r="I398" s="16">
        <v>660.61509999999998</v>
      </c>
      <c r="J398" s="13">
        <f t="shared" si="157"/>
        <v>254.31</v>
      </c>
      <c r="K398" s="16"/>
      <c r="L398" s="16">
        <v>254.31</v>
      </c>
      <c r="M398" s="13">
        <f t="shared" si="158"/>
        <v>254.31</v>
      </c>
      <c r="N398" s="16"/>
      <c r="O398" s="16">
        <v>254.31</v>
      </c>
    </row>
    <row r="399" spans="1:15" ht="22.5" x14ac:dyDescent="0.25">
      <c r="A399" s="1" t="s">
        <v>9</v>
      </c>
      <c r="B399" s="59">
        <v>854</v>
      </c>
      <c r="C399" s="5" t="s">
        <v>244</v>
      </c>
      <c r="D399" s="8" t="s">
        <v>239</v>
      </c>
      <c r="E399" s="8" t="s">
        <v>372</v>
      </c>
      <c r="F399" s="5" t="s">
        <v>254</v>
      </c>
      <c r="G399" s="13">
        <f t="shared" si="156"/>
        <v>0</v>
      </c>
      <c r="H399" s="16"/>
      <c r="I399" s="16"/>
      <c r="J399" s="13">
        <f t="shared" si="157"/>
        <v>0</v>
      </c>
      <c r="K399" s="16"/>
      <c r="L399" s="16"/>
      <c r="M399" s="13">
        <f t="shared" si="158"/>
        <v>0</v>
      </c>
      <c r="N399" s="16"/>
      <c r="O399" s="16"/>
    </row>
    <row r="400" spans="1:15" x14ac:dyDescent="0.25">
      <c r="A400" s="1" t="s">
        <v>64</v>
      </c>
      <c r="B400" s="59">
        <v>854</v>
      </c>
      <c r="C400" s="5" t="s">
        <v>244</v>
      </c>
      <c r="D400" s="8" t="s">
        <v>239</v>
      </c>
      <c r="E400" s="8" t="s">
        <v>372</v>
      </c>
      <c r="F400" s="5" t="s">
        <v>307</v>
      </c>
      <c r="G400" s="13">
        <f t="shared" si="156"/>
        <v>203.2</v>
      </c>
      <c r="H400" s="16"/>
      <c r="I400" s="16">
        <v>203.2</v>
      </c>
      <c r="J400" s="13">
        <f t="shared" si="157"/>
        <v>0</v>
      </c>
      <c r="K400" s="16"/>
      <c r="L400" s="16">
        <v>0</v>
      </c>
      <c r="M400" s="13">
        <f t="shared" si="158"/>
        <v>0</v>
      </c>
      <c r="N400" s="16"/>
      <c r="O400" s="16">
        <v>0</v>
      </c>
    </row>
    <row r="401" spans="1:15" ht="90" x14ac:dyDescent="0.25">
      <c r="A401" s="1" t="s">
        <v>130</v>
      </c>
      <c r="B401" s="59">
        <v>854</v>
      </c>
      <c r="C401" s="5" t="s">
        <v>244</v>
      </c>
      <c r="D401" s="8" t="s">
        <v>239</v>
      </c>
      <c r="E401" s="8" t="s">
        <v>373</v>
      </c>
      <c r="F401" s="5"/>
      <c r="G401" s="13">
        <f t="shared" si="156"/>
        <v>0</v>
      </c>
      <c r="H401" s="16">
        <f>H402+H403</f>
        <v>0</v>
      </c>
      <c r="I401" s="16">
        <f>I402+I403</f>
        <v>0</v>
      </c>
      <c r="J401" s="13">
        <f t="shared" si="157"/>
        <v>0</v>
      </c>
      <c r="K401" s="16">
        <f>K402+K403</f>
        <v>0</v>
      </c>
      <c r="L401" s="16">
        <f>L402+L403</f>
        <v>0</v>
      </c>
      <c r="M401" s="13">
        <f t="shared" si="158"/>
        <v>0</v>
      </c>
      <c r="N401" s="16">
        <f>N402+N403</f>
        <v>0</v>
      </c>
      <c r="O401" s="16">
        <f>O402+O403</f>
        <v>0</v>
      </c>
    </row>
    <row r="402" spans="1:15" x14ac:dyDescent="0.25">
      <c r="A402" s="1" t="s">
        <v>42</v>
      </c>
      <c r="B402" s="59">
        <v>854</v>
      </c>
      <c r="C402" s="5" t="s">
        <v>244</v>
      </c>
      <c r="D402" s="8" t="s">
        <v>239</v>
      </c>
      <c r="E402" s="8" t="s">
        <v>373</v>
      </c>
      <c r="F402" s="5" t="s">
        <v>291</v>
      </c>
      <c r="G402" s="13">
        <f t="shared" si="156"/>
        <v>0</v>
      </c>
      <c r="H402" s="16"/>
      <c r="I402" s="16"/>
      <c r="J402" s="13">
        <f t="shared" si="157"/>
        <v>0</v>
      </c>
      <c r="K402" s="16"/>
      <c r="L402" s="16"/>
      <c r="M402" s="13">
        <f t="shared" si="158"/>
        <v>0</v>
      </c>
      <c r="N402" s="16"/>
      <c r="O402" s="16"/>
    </row>
    <row r="403" spans="1:15" x14ac:dyDescent="0.25">
      <c r="A403" s="1" t="s">
        <v>64</v>
      </c>
      <c r="B403" s="59">
        <v>854</v>
      </c>
      <c r="C403" s="5" t="s">
        <v>244</v>
      </c>
      <c r="D403" s="8" t="s">
        <v>239</v>
      </c>
      <c r="E403" s="8" t="s">
        <v>373</v>
      </c>
      <c r="F403" s="5" t="s">
        <v>307</v>
      </c>
      <c r="G403" s="13">
        <f t="shared" si="156"/>
        <v>0</v>
      </c>
      <c r="H403" s="16"/>
      <c r="I403" s="16"/>
      <c r="J403" s="13">
        <f t="shared" si="157"/>
        <v>0</v>
      </c>
      <c r="K403" s="16"/>
      <c r="L403" s="16"/>
      <c r="M403" s="13">
        <f t="shared" si="158"/>
        <v>0</v>
      </c>
      <c r="N403" s="16"/>
      <c r="O403" s="16"/>
    </row>
    <row r="404" spans="1:15" ht="146.25" x14ac:dyDescent="0.25">
      <c r="A404" s="1" t="s">
        <v>111</v>
      </c>
      <c r="B404" s="59">
        <v>854</v>
      </c>
      <c r="C404" s="5" t="s">
        <v>244</v>
      </c>
      <c r="D404" s="8" t="s">
        <v>239</v>
      </c>
      <c r="E404" s="8" t="s">
        <v>374</v>
      </c>
      <c r="F404" s="5"/>
      <c r="G404" s="13">
        <f t="shared" si="156"/>
        <v>325997.83857000002</v>
      </c>
      <c r="H404" s="16">
        <f>H405+H406+H407</f>
        <v>0</v>
      </c>
      <c r="I404" s="16">
        <f>I405+I406+I407</f>
        <v>325997.83857000002</v>
      </c>
      <c r="J404" s="13">
        <f t="shared" si="157"/>
        <v>361452.34256000002</v>
      </c>
      <c r="K404" s="16">
        <f>K405+K406+K407</f>
        <v>0</v>
      </c>
      <c r="L404" s="16">
        <f>L405+L406+L407</f>
        <v>361452.34256000002</v>
      </c>
      <c r="M404" s="13">
        <f t="shared" si="158"/>
        <v>382697.62393</v>
      </c>
      <c r="N404" s="16">
        <f>N405+N406+N407</f>
        <v>0</v>
      </c>
      <c r="O404" s="16">
        <f>O405+O406+O407</f>
        <v>382697.62393</v>
      </c>
    </row>
    <row r="405" spans="1:15" x14ac:dyDescent="0.25">
      <c r="A405" s="1" t="s">
        <v>42</v>
      </c>
      <c r="B405" s="59">
        <v>854</v>
      </c>
      <c r="C405" s="5" t="s">
        <v>244</v>
      </c>
      <c r="D405" s="8" t="s">
        <v>239</v>
      </c>
      <c r="E405" s="8" t="s">
        <v>374</v>
      </c>
      <c r="F405" s="5" t="s">
        <v>291</v>
      </c>
      <c r="G405" s="13">
        <f t="shared" si="156"/>
        <v>163704.41</v>
      </c>
      <c r="H405" s="16"/>
      <c r="I405" s="16">
        <v>163704.41</v>
      </c>
      <c r="J405" s="13">
        <f t="shared" si="157"/>
        <v>184300.14</v>
      </c>
      <c r="K405" s="16"/>
      <c r="L405" s="16">
        <v>184300.14</v>
      </c>
      <c r="M405" s="13">
        <f t="shared" si="158"/>
        <v>191086.9</v>
      </c>
      <c r="N405" s="16"/>
      <c r="O405" s="16">
        <v>191086.9</v>
      </c>
    </row>
    <row r="406" spans="1:15" ht="22.5" x14ac:dyDescent="0.25">
      <c r="A406" s="1" t="s">
        <v>8</v>
      </c>
      <c r="B406" s="59">
        <v>854</v>
      </c>
      <c r="C406" s="5" t="s">
        <v>244</v>
      </c>
      <c r="D406" s="8" t="s">
        <v>239</v>
      </c>
      <c r="E406" s="8" t="s">
        <v>374</v>
      </c>
      <c r="F406" s="5" t="s">
        <v>253</v>
      </c>
      <c r="G406" s="13">
        <f t="shared" si="156"/>
        <v>10449.02857</v>
      </c>
      <c r="H406" s="16"/>
      <c r="I406" s="16">
        <v>10449.02857</v>
      </c>
      <c r="J406" s="13">
        <f t="shared" si="157"/>
        <v>11763.80256</v>
      </c>
      <c r="K406" s="16"/>
      <c r="L406" s="16">
        <v>11763.80256</v>
      </c>
      <c r="M406" s="13">
        <f t="shared" si="158"/>
        <v>12197.22393</v>
      </c>
      <c r="N406" s="16"/>
      <c r="O406" s="16">
        <v>12197.22393</v>
      </c>
    </row>
    <row r="407" spans="1:15" x14ac:dyDescent="0.25">
      <c r="A407" s="1" t="s">
        <v>64</v>
      </c>
      <c r="B407" s="59">
        <v>854</v>
      </c>
      <c r="C407" s="5" t="s">
        <v>244</v>
      </c>
      <c r="D407" s="8" t="s">
        <v>239</v>
      </c>
      <c r="E407" s="8" t="s">
        <v>374</v>
      </c>
      <c r="F407" s="5" t="s">
        <v>307</v>
      </c>
      <c r="G407" s="13">
        <f t="shared" si="156"/>
        <v>151844.4</v>
      </c>
      <c r="H407" s="16"/>
      <c r="I407" s="16">
        <v>151844.4</v>
      </c>
      <c r="J407" s="13">
        <f t="shared" si="157"/>
        <v>165388.4</v>
      </c>
      <c r="K407" s="16"/>
      <c r="L407" s="16">
        <v>165388.4</v>
      </c>
      <c r="M407" s="13">
        <f t="shared" si="158"/>
        <v>179413.5</v>
      </c>
      <c r="N407" s="16"/>
      <c r="O407" s="16">
        <v>179413.5</v>
      </c>
    </row>
    <row r="408" spans="1:15" ht="90" x14ac:dyDescent="0.25">
      <c r="A408" s="1" t="s">
        <v>131</v>
      </c>
      <c r="B408" s="59">
        <v>854</v>
      </c>
      <c r="C408" s="5" t="s">
        <v>244</v>
      </c>
      <c r="D408" s="8" t="s">
        <v>239</v>
      </c>
      <c r="E408" s="8" t="s">
        <v>375</v>
      </c>
      <c r="F408" s="5"/>
      <c r="G408" s="13">
        <f t="shared" si="156"/>
        <v>0</v>
      </c>
      <c r="H408" s="16">
        <f>H409+H410</f>
        <v>0</v>
      </c>
      <c r="I408" s="16">
        <f>I409+I410</f>
        <v>0</v>
      </c>
      <c r="J408" s="13">
        <f t="shared" si="157"/>
        <v>0</v>
      </c>
      <c r="K408" s="16">
        <f>K409+K410</f>
        <v>0</v>
      </c>
      <c r="L408" s="16">
        <f>L409+L410</f>
        <v>0</v>
      </c>
      <c r="M408" s="13">
        <f t="shared" si="158"/>
        <v>0</v>
      </c>
      <c r="N408" s="16">
        <f>N409+N410</f>
        <v>0</v>
      </c>
      <c r="O408" s="16">
        <f>O409+O410</f>
        <v>0</v>
      </c>
    </row>
    <row r="409" spans="1:15" x14ac:dyDescent="0.25">
      <c r="A409" s="1" t="s">
        <v>42</v>
      </c>
      <c r="B409" s="59">
        <v>854</v>
      </c>
      <c r="C409" s="5" t="s">
        <v>244</v>
      </c>
      <c r="D409" s="8" t="s">
        <v>239</v>
      </c>
      <c r="E409" s="8" t="s">
        <v>375</v>
      </c>
      <c r="F409" s="5" t="s">
        <v>291</v>
      </c>
      <c r="G409" s="13">
        <f t="shared" si="156"/>
        <v>0</v>
      </c>
      <c r="H409" s="16"/>
      <c r="I409" s="16"/>
      <c r="J409" s="13">
        <f t="shared" si="157"/>
        <v>0</v>
      </c>
      <c r="K409" s="16"/>
      <c r="L409" s="16"/>
      <c r="M409" s="13">
        <f t="shared" si="158"/>
        <v>0</v>
      </c>
      <c r="N409" s="16"/>
      <c r="O409" s="16"/>
    </row>
    <row r="410" spans="1:15" x14ac:dyDescent="0.25">
      <c r="A410" s="1" t="s">
        <v>64</v>
      </c>
      <c r="B410" s="59">
        <v>854</v>
      </c>
      <c r="C410" s="5" t="s">
        <v>244</v>
      </c>
      <c r="D410" s="8" t="s">
        <v>239</v>
      </c>
      <c r="E410" s="8" t="s">
        <v>375</v>
      </c>
      <c r="F410" s="5" t="s">
        <v>307</v>
      </c>
      <c r="G410" s="13">
        <f t="shared" si="156"/>
        <v>0</v>
      </c>
      <c r="H410" s="16"/>
      <c r="I410" s="16"/>
      <c r="J410" s="13">
        <f t="shared" si="157"/>
        <v>0</v>
      </c>
      <c r="K410" s="16"/>
      <c r="L410" s="16"/>
      <c r="M410" s="13">
        <f t="shared" si="158"/>
        <v>0</v>
      </c>
      <c r="N410" s="16"/>
      <c r="O410" s="16"/>
    </row>
    <row r="411" spans="1:15" ht="67.5" x14ac:dyDescent="0.25">
      <c r="A411" s="1" t="s">
        <v>132</v>
      </c>
      <c r="B411" s="59">
        <v>854</v>
      </c>
      <c r="C411" s="5" t="s">
        <v>244</v>
      </c>
      <c r="D411" s="8" t="s">
        <v>239</v>
      </c>
      <c r="E411" s="8" t="s">
        <v>376</v>
      </c>
      <c r="F411" s="5"/>
      <c r="G411" s="13">
        <f t="shared" si="156"/>
        <v>0</v>
      </c>
      <c r="H411" s="16">
        <f>H412+H413</f>
        <v>0</v>
      </c>
      <c r="I411" s="16">
        <f>I412+I413</f>
        <v>0</v>
      </c>
      <c r="J411" s="13">
        <f t="shared" si="157"/>
        <v>0</v>
      </c>
      <c r="K411" s="16">
        <f>K412+K413</f>
        <v>0</v>
      </c>
      <c r="L411" s="16">
        <f>L412+L413</f>
        <v>0</v>
      </c>
      <c r="M411" s="13">
        <f t="shared" si="158"/>
        <v>0</v>
      </c>
      <c r="N411" s="16">
        <f>N412+N413</f>
        <v>0</v>
      </c>
      <c r="O411" s="16">
        <f>O412+O413</f>
        <v>0</v>
      </c>
    </row>
    <row r="412" spans="1:15" x14ac:dyDescent="0.25">
      <c r="A412" s="1" t="s">
        <v>42</v>
      </c>
      <c r="B412" s="59">
        <v>854</v>
      </c>
      <c r="C412" s="5" t="s">
        <v>244</v>
      </c>
      <c r="D412" s="8" t="s">
        <v>239</v>
      </c>
      <c r="E412" s="8" t="s">
        <v>376</v>
      </c>
      <c r="F412" s="5" t="s">
        <v>291</v>
      </c>
      <c r="G412" s="13">
        <f t="shared" si="156"/>
        <v>0</v>
      </c>
      <c r="H412" s="16"/>
      <c r="I412" s="16"/>
      <c r="J412" s="13">
        <f t="shared" si="157"/>
        <v>0</v>
      </c>
      <c r="K412" s="16"/>
      <c r="L412" s="16"/>
      <c r="M412" s="13">
        <f t="shared" si="158"/>
        <v>0</v>
      </c>
      <c r="N412" s="16"/>
      <c r="O412" s="16"/>
    </row>
    <row r="413" spans="1:15" x14ac:dyDescent="0.25">
      <c r="A413" s="1" t="s">
        <v>64</v>
      </c>
      <c r="B413" s="59">
        <v>854</v>
      </c>
      <c r="C413" s="5" t="s">
        <v>244</v>
      </c>
      <c r="D413" s="8" t="s">
        <v>239</v>
      </c>
      <c r="E413" s="8" t="s">
        <v>376</v>
      </c>
      <c r="F413" s="5" t="s">
        <v>307</v>
      </c>
      <c r="G413" s="13">
        <f t="shared" si="156"/>
        <v>0</v>
      </c>
      <c r="H413" s="16"/>
      <c r="I413" s="16"/>
      <c r="J413" s="13">
        <f t="shared" si="157"/>
        <v>0</v>
      </c>
      <c r="K413" s="16"/>
      <c r="L413" s="16"/>
      <c r="M413" s="13">
        <f t="shared" si="158"/>
        <v>0</v>
      </c>
      <c r="N413" s="16"/>
      <c r="O413" s="16"/>
    </row>
    <row r="414" spans="1:15" ht="33.75" x14ac:dyDescent="0.25">
      <c r="A414" s="1" t="s">
        <v>133</v>
      </c>
      <c r="B414" s="59">
        <v>854</v>
      </c>
      <c r="C414" s="5" t="s">
        <v>244</v>
      </c>
      <c r="D414" s="8" t="s">
        <v>239</v>
      </c>
      <c r="E414" s="8" t="s">
        <v>377</v>
      </c>
      <c r="F414" s="5"/>
      <c r="G414" s="13">
        <f t="shared" si="156"/>
        <v>0</v>
      </c>
      <c r="H414" s="16">
        <f>H415+H416</f>
        <v>0</v>
      </c>
      <c r="I414" s="16">
        <f>I415+I416</f>
        <v>0</v>
      </c>
      <c r="J414" s="13">
        <f t="shared" si="157"/>
        <v>0</v>
      </c>
      <c r="K414" s="16">
        <f>K415+K416</f>
        <v>0</v>
      </c>
      <c r="L414" s="16">
        <f>L415+L416</f>
        <v>0</v>
      </c>
      <c r="M414" s="13">
        <f t="shared" si="158"/>
        <v>0</v>
      </c>
      <c r="N414" s="16">
        <f>N415+N416</f>
        <v>0</v>
      </c>
      <c r="O414" s="16">
        <f>O415+O416</f>
        <v>0</v>
      </c>
    </row>
    <row r="415" spans="1:15" ht="22.5" x14ac:dyDescent="0.25">
      <c r="A415" s="1" t="s">
        <v>8</v>
      </c>
      <c r="B415" s="59">
        <v>854</v>
      </c>
      <c r="C415" s="5" t="s">
        <v>244</v>
      </c>
      <c r="D415" s="8" t="s">
        <v>239</v>
      </c>
      <c r="E415" s="8" t="s">
        <v>377</v>
      </c>
      <c r="F415" s="5" t="s">
        <v>253</v>
      </c>
      <c r="G415" s="13">
        <f t="shared" si="156"/>
        <v>0</v>
      </c>
      <c r="H415" s="16"/>
      <c r="I415" s="16"/>
      <c r="J415" s="13">
        <f t="shared" si="157"/>
        <v>0</v>
      </c>
      <c r="K415" s="16"/>
      <c r="L415" s="16"/>
      <c r="M415" s="13">
        <f t="shared" si="158"/>
        <v>0</v>
      </c>
      <c r="N415" s="16"/>
      <c r="O415" s="16"/>
    </row>
    <row r="416" spans="1:15" x14ac:dyDescent="0.25">
      <c r="A416" s="1" t="s">
        <v>64</v>
      </c>
      <c r="B416" s="59">
        <v>854</v>
      </c>
      <c r="C416" s="5" t="s">
        <v>244</v>
      </c>
      <c r="D416" s="8" t="s">
        <v>239</v>
      </c>
      <c r="E416" s="8" t="s">
        <v>377</v>
      </c>
      <c r="F416" s="5" t="s">
        <v>307</v>
      </c>
      <c r="G416" s="13">
        <f t="shared" si="156"/>
        <v>0</v>
      </c>
      <c r="H416" s="16"/>
      <c r="I416" s="16"/>
      <c r="J416" s="13">
        <f t="shared" si="157"/>
        <v>0</v>
      </c>
      <c r="K416" s="16"/>
      <c r="L416" s="16"/>
      <c r="M416" s="13">
        <f t="shared" si="158"/>
        <v>0</v>
      </c>
      <c r="N416" s="16"/>
      <c r="O416" s="16"/>
    </row>
    <row r="417" spans="1:15" ht="45" x14ac:dyDescent="0.25">
      <c r="A417" s="1" t="s">
        <v>134</v>
      </c>
      <c r="B417" s="59">
        <v>854</v>
      </c>
      <c r="C417" s="5" t="s">
        <v>244</v>
      </c>
      <c r="D417" s="8" t="s">
        <v>239</v>
      </c>
      <c r="E417" s="8" t="s">
        <v>378</v>
      </c>
      <c r="F417" s="5"/>
      <c r="G417" s="13">
        <f t="shared" si="156"/>
        <v>14887.910470000001</v>
      </c>
      <c r="H417" s="16">
        <f>H418+H419</f>
        <v>1083.7602899999999</v>
      </c>
      <c r="I417" s="16">
        <f>I418+I419</f>
        <v>13804.150180000001</v>
      </c>
      <c r="J417" s="13">
        <f t="shared" si="157"/>
        <v>12296.57</v>
      </c>
      <c r="K417" s="16">
        <f>K418+K419</f>
        <v>699.67483000000004</v>
      </c>
      <c r="L417" s="16">
        <f>L418+L419</f>
        <v>11596.89517</v>
      </c>
      <c r="M417" s="13">
        <f t="shared" si="158"/>
        <v>4680</v>
      </c>
      <c r="N417" s="16">
        <f>N418+N419</f>
        <v>266.29199999999997</v>
      </c>
      <c r="O417" s="16">
        <f>O418+O419</f>
        <v>4413.7079999999996</v>
      </c>
    </row>
    <row r="418" spans="1:15" ht="22.5" x14ac:dyDescent="0.25">
      <c r="A418" s="1" t="s">
        <v>8</v>
      </c>
      <c r="B418" s="59">
        <v>854</v>
      </c>
      <c r="C418" s="5" t="s">
        <v>244</v>
      </c>
      <c r="D418" s="8" t="s">
        <v>239</v>
      </c>
      <c r="E418" s="8" t="s">
        <v>378</v>
      </c>
      <c r="F418" s="5" t="s">
        <v>253</v>
      </c>
      <c r="G418" s="13">
        <f t="shared" si="156"/>
        <v>0</v>
      </c>
      <c r="H418" s="16"/>
      <c r="I418" s="16"/>
      <c r="J418" s="13">
        <f t="shared" si="157"/>
        <v>0</v>
      </c>
      <c r="K418" s="16"/>
      <c r="L418" s="16"/>
      <c r="M418" s="13">
        <f t="shared" si="158"/>
        <v>0</v>
      </c>
      <c r="N418" s="16"/>
      <c r="O418" s="16"/>
    </row>
    <row r="419" spans="1:15" x14ac:dyDescent="0.25">
      <c r="A419" s="1" t="s">
        <v>64</v>
      </c>
      <c r="B419" s="59">
        <v>854</v>
      </c>
      <c r="C419" s="5" t="s">
        <v>244</v>
      </c>
      <c r="D419" s="8" t="s">
        <v>239</v>
      </c>
      <c r="E419" s="8" t="s">
        <v>378</v>
      </c>
      <c r="F419" s="5" t="s">
        <v>307</v>
      </c>
      <c r="G419" s="13">
        <f t="shared" si="156"/>
        <v>14887.910470000001</v>
      </c>
      <c r="H419" s="16">
        <f>250.91526+832.84503</f>
        <v>1083.7602899999999</v>
      </c>
      <c r="I419" s="16">
        <v>13804.150180000001</v>
      </c>
      <c r="J419" s="13">
        <f t="shared" si="157"/>
        <v>12296.57</v>
      </c>
      <c r="K419" s="16">
        <v>699.67483000000004</v>
      </c>
      <c r="L419" s="16">
        <v>11596.89517</v>
      </c>
      <c r="M419" s="13">
        <f t="shared" si="158"/>
        <v>4680</v>
      </c>
      <c r="N419" s="16">
        <v>266.29199999999997</v>
      </c>
      <c r="O419" s="16">
        <v>4413.7079999999996</v>
      </c>
    </row>
    <row r="420" spans="1:15" ht="78.75" x14ac:dyDescent="0.25">
      <c r="A420" s="1" t="s">
        <v>135</v>
      </c>
      <c r="B420" s="59">
        <v>854</v>
      </c>
      <c r="C420" s="5" t="s">
        <v>244</v>
      </c>
      <c r="D420" s="8" t="s">
        <v>239</v>
      </c>
      <c r="E420" s="8" t="s">
        <v>379</v>
      </c>
      <c r="F420" s="5"/>
      <c r="G420" s="13">
        <f t="shared" si="156"/>
        <v>0</v>
      </c>
      <c r="H420" s="16">
        <f>H421+H422</f>
        <v>0</v>
      </c>
      <c r="I420" s="16">
        <f>I421+I422</f>
        <v>0</v>
      </c>
      <c r="J420" s="13">
        <f t="shared" si="157"/>
        <v>0</v>
      </c>
      <c r="K420" s="16">
        <f>K421+K422</f>
        <v>0</v>
      </c>
      <c r="L420" s="16">
        <f>L421+L422</f>
        <v>0</v>
      </c>
      <c r="M420" s="13">
        <f t="shared" si="158"/>
        <v>0</v>
      </c>
      <c r="N420" s="16">
        <f>N421+N422</f>
        <v>0</v>
      </c>
      <c r="O420" s="16">
        <f>O421+O422</f>
        <v>0</v>
      </c>
    </row>
    <row r="421" spans="1:15" ht="22.5" x14ac:dyDescent="0.25">
      <c r="A421" s="1" t="s">
        <v>8</v>
      </c>
      <c r="B421" s="59">
        <v>854</v>
      </c>
      <c r="C421" s="5" t="s">
        <v>244</v>
      </c>
      <c r="D421" s="8" t="s">
        <v>239</v>
      </c>
      <c r="E421" s="8" t="s">
        <v>379</v>
      </c>
      <c r="F421" s="5" t="s">
        <v>253</v>
      </c>
      <c r="G421" s="13">
        <f t="shared" si="156"/>
        <v>0</v>
      </c>
      <c r="H421" s="16"/>
      <c r="I421" s="16"/>
      <c r="J421" s="13">
        <f t="shared" si="157"/>
        <v>0</v>
      </c>
      <c r="K421" s="16"/>
      <c r="L421" s="16"/>
      <c r="M421" s="13">
        <f t="shared" si="158"/>
        <v>0</v>
      </c>
      <c r="N421" s="16"/>
      <c r="O421" s="16"/>
    </row>
    <row r="422" spans="1:15" x14ac:dyDescent="0.25">
      <c r="A422" s="1" t="s">
        <v>64</v>
      </c>
      <c r="B422" s="59">
        <v>854</v>
      </c>
      <c r="C422" s="5" t="s">
        <v>244</v>
      </c>
      <c r="D422" s="8" t="s">
        <v>239</v>
      </c>
      <c r="E422" s="8" t="s">
        <v>379</v>
      </c>
      <c r="F422" s="5" t="s">
        <v>307</v>
      </c>
      <c r="G422" s="13">
        <f t="shared" si="156"/>
        <v>0</v>
      </c>
      <c r="H422" s="16"/>
      <c r="I422" s="16"/>
      <c r="J422" s="13">
        <f t="shared" si="157"/>
        <v>0</v>
      </c>
      <c r="K422" s="16"/>
      <c r="L422" s="16"/>
      <c r="M422" s="13">
        <f t="shared" si="158"/>
        <v>0</v>
      </c>
      <c r="N422" s="16"/>
      <c r="O422" s="16"/>
    </row>
    <row r="423" spans="1:15" ht="22.5" x14ac:dyDescent="0.25">
      <c r="A423" s="1" t="s">
        <v>112</v>
      </c>
      <c r="B423" s="59">
        <v>854</v>
      </c>
      <c r="C423" s="5" t="s">
        <v>244</v>
      </c>
      <c r="D423" s="8" t="s">
        <v>239</v>
      </c>
      <c r="E423" s="8" t="s">
        <v>352</v>
      </c>
      <c r="F423" s="5"/>
      <c r="G423" s="13">
        <f t="shared" si="156"/>
        <v>416.7</v>
      </c>
      <c r="H423" s="16">
        <f>H424</f>
        <v>416.7</v>
      </c>
      <c r="I423" s="16">
        <f>I424</f>
        <v>0</v>
      </c>
      <c r="J423" s="13">
        <f t="shared" si="157"/>
        <v>312.60000000000002</v>
      </c>
      <c r="K423" s="16">
        <f>K424</f>
        <v>312.60000000000002</v>
      </c>
      <c r="L423" s="16">
        <f>L424</f>
        <v>0</v>
      </c>
      <c r="M423" s="13">
        <f t="shared" si="158"/>
        <v>125.10000000000001</v>
      </c>
      <c r="N423" s="16">
        <f>N424</f>
        <v>125.10000000000001</v>
      </c>
      <c r="O423" s="16">
        <f>O424</f>
        <v>0</v>
      </c>
    </row>
    <row r="424" spans="1:15" ht="33.75" x14ac:dyDescent="0.25">
      <c r="A424" s="1" t="s">
        <v>113</v>
      </c>
      <c r="B424" s="59">
        <v>854</v>
      </c>
      <c r="C424" s="5" t="s">
        <v>244</v>
      </c>
      <c r="D424" s="8" t="s">
        <v>239</v>
      </c>
      <c r="E424" s="8" t="s">
        <v>353</v>
      </c>
      <c r="F424" s="5"/>
      <c r="G424" s="13">
        <f t="shared" si="156"/>
        <v>416.7</v>
      </c>
      <c r="H424" s="16">
        <f>H425+H426</f>
        <v>416.7</v>
      </c>
      <c r="I424" s="16">
        <f>I425+I426</f>
        <v>0</v>
      </c>
      <c r="J424" s="13">
        <f t="shared" si="157"/>
        <v>312.60000000000002</v>
      </c>
      <c r="K424" s="16">
        <f>K425+K426</f>
        <v>312.60000000000002</v>
      </c>
      <c r="L424" s="16">
        <f>L425+L426</f>
        <v>0</v>
      </c>
      <c r="M424" s="13">
        <f t="shared" si="158"/>
        <v>125.10000000000001</v>
      </c>
      <c r="N424" s="16">
        <f>N425+N426</f>
        <v>125.10000000000001</v>
      </c>
      <c r="O424" s="16">
        <f>O425+O426</f>
        <v>0</v>
      </c>
    </row>
    <row r="425" spans="1:15" x14ac:dyDescent="0.25">
      <c r="A425" s="1" t="s">
        <v>42</v>
      </c>
      <c r="B425" s="59">
        <v>854</v>
      </c>
      <c r="C425" s="5" t="s">
        <v>244</v>
      </c>
      <c r="D425" s="8" t="s">
        <v>239</v>
      </c>
      <c r="E425" s="8" t="s">
        <v>353</v>
      </c>
      <c r="F425" s="5" t="s">
        <v>291</v>
      </c>
      <c r="G425" s="13">
        <f t="shared" si="156"/>
        <v>187.5</v>
      </c>
      <c r="H425" s="16">
        <v>187.5</v>
      </c>
      <c r="I425" s="16"/>
      <c r="J425" s="13">
        <f t="shared" si="157"/>
        <v>145.9</v>
      </c>
      <c r="K425" s="16">
        <v>145.9</v>
      </c>
      <c r="L425" s="16"/>
      <c r="M425" s="13">
        <f t="shared" si="158"/>
        <v>41.7</v>
      </c>
      <c r="N425" s="16">
        <v>41.7</v>
      </c>
      <c r="O425" s="16"/>
    </row>
    <row r="426" spans="1:15" x14ac:dyDescent="0.25">
      <c r="A426" s="1" t="s">
        <v>64</v>
      </c>
      <c r="B426" s="59">
        <v>854</v>
      </c>
      <c r="C426" s="5" t="s">
        <v>244</v>
      </c>
      <c r="D426" s="8" t="s">
        <v>239</v>
      </c>
      <c r="E426" s="8" t="s">
        <v>353</v>
      </c>
      <c r="F426" s="5" t="s">
        <v>307</v>
      </c>
      <c r="G426" s="13">
        <f t="shared" si="156"/>
        <v>229.2</v>
      </c>
      <c r="H426" s="16">
        <v>229.2</v>
      </c>
      <c r="I426" s="16"/>
      <c r="J426" s="13">
        <f t="shared" si="157"/>
        <v>166.7</v>
      </c>
      <c r="K426" s="16">
        <v>166.7</v>
      </c>
      <c r="L426" s="16"/>
      <c r="M426" s="13">
        <f t="shared" si="158"/>
        <v>83.4</v>
      </c>
      <c r="N426" s="16">
        <v>83.4</v>
      </c>
      <c r="O426" s="16"/>
    </row>
    <row r="427" spans="1:15" ht="22.5" x14ac:dyDescent="0.25">
      <c r="A427" s="1" t="s">
        <v>136</v>
      </c>
      <c r="B427" s="59">
        <v>854</v>
      </c>
      <c r="C427" s="5" t="s">
        <v>244</v>
      </c>
      <c r="D427" s="8" t="s">
        <v>239</v>
      </c>
      <c r="E427" s="8" t="s">
        <v>380</v>
      </c>
      <c r="F427" s="5"/>
      <c r="G427" s="13">
        <f t="shared" si="156"/>
        <v>214.4</v>
      </c>
      <c r="H427" s="16">
        <f t="shared" ref="H427:I430" si="159">H428</f>
        <v>214.4</v>
      </c>
      <c r="I427" s="16">
        <f t="shared" si="159"/>
        <v>0</v>
      </c>
      <c r="J427" s="13">
        <f t="shared" si="157"/>
        <v>0</v>
      </c>
      <c r="K427" s="16">
        <f t="shared" ref="K427:K430" si="160">K428</f>
        <v>0</v>
      </c>
      <c r="L427" s="16">
        <f t="shared" ref="L427:L430" si="161">L428</f>
        <v>0</v>
      </c>
      <c r="M427" s="13">
        <f t="shared" si="158"/>
        <v>0</v>
      </c>
      <c r="N427" s="16">
        <f t="shared" ref="N427:N430" si="162">N428</f>
        <v>0</v>
      </c>
      <c r="O427" s="16">
        <f t="shared" ref="O427:O430" si="163">O428</f>
        <v>0</v>
      </c>
    </row>
    <row r="428" spans="1:15" x14ac:dyDescent="0.25">
      <c r="A428" s="1" t="s">
        <v>17</v>
      </c>
      <c r="B428" s="59">
        <v>854</v>
      </c>
      <c r="C428" s="5" t="s">
        <v>244</v>
      </c>
      <c r="D428" s="8" t="s">
        <v>239</v>
      </c>
      <c r="E428" s="8" t="s">
        <v>381</v>
      </c>
      <c r="F428" s="5"/>
      <c r="G428" s="13">
        <f t="shared" si="156"/>
        <v>214.4</v>
      </c>
      <c r="H428" s="16">
        <f t="shared" si="159"/>
        <v>214.4</v>
      </c>
      <c r="I428" s="16">
        <f t="shared" si="159"/>
        <v>0</v>
      </c>
      <c r="J428" s="13">
        <f t="shared" si="157"/>
        <v>0</v>
      </c>
      <c r="K428" s="16">
        <f t="shared" si="160"/>
        <v>0</v>
      </c>
      <c r="L428" s="16">
        <f t="shared" si="161"/>
        <v>0</v>
      </c>
      <c r="M428" s="13">
        <f t="shared" si="158"/>
        <v>0</v>
      </c>
      <c r="N428" s="16">
        <f t="shared" si="162"/>
        <v>0</v>
      </c>
      <c r="O428" s="16">
        <f t="shared" si="163"/>
        <v>0</v>
      </c>
    </row>
    <row r="429" spans="1:15" ht="33.75" x14ac:dyDescent="0.25">
      <c r="A429" s="1" t="s">
        <v>137</v>
      </c>
      <c r="B429" s="59">
        <v>854</v>
      </c>
      <c r="C429" s="5" t="s">
        <v>244</v>
      </c>
      <c r="D429" s="8" t="s">
        <v>239</v>
      </c>
      <c r="E429" s="8" t="s">
        <v>382</v>
      </c>
      <c r="F429" s="5"/>
      <c r="G429" s="13">
        <f t="shared" si="156"/>
        <v>214.4</v>
      </c>
      <c r="H429" s="16">
        <f t="shared" si="159"/>
        <v>214.4</v>
      </c>
      <c r="I429" s="16">
        <f t="shared" si="159"/>
        <v>0</v>
      </c>
      <c r="J429" s="13">
        <f t="shared" si="157"/>
        <v>0</v>
      </c>
      <c r="K429" s="16">
        <f t="shared" si="160"/>
        <v>0</v>
      </c>
      <c r="L429" s="16">
        <f t="shared" si="161"/>
        <v>0</v>
      </c>
      <c r="M429" s="13">
        <f t="shared" si="158"/>
        <v>0</v>
      </c>
      <c r="N429" s="16">
        <f t="shared" si="162"/>
        <v>0</v>
      </c>
      <c r="O429" s="16">
        <f t="shared" si="163"/>
        <v>0</v>
      </c>
    </row>
    <row r="430" spans="1:15" ht="22.5" x14ac:dyDescent="0.25">
      <c r="A430" s="1" t="s">
        <v>138</v>
      </c>
      <c r="B430" s="59">
        <v>854</v>
      </c>
      <c r="C430" s="5" t="s">
        <v>244</v>
      </c>
      <c r="D430" s="8" t="s">
        <v>239</v>
      </c>
      <c r="E430" s="8" t="s">
        <v>383</v>
      </c>
      <c r="F430" s="5"/>
      <c r="G430" s="13">
        <f t="shared" si="156"/>
        <v>214.4</v>
      </c>
      <c r="H430" s="16">
        <f t="shared" si="159"/>
        <v>214.4</v>
      </c>
      <c r="I430" s="16">
        <f t="shared" si="159"/>
        <v>0</v>
      </c>
      <c r="J430" s="13">
        <f t="shared" si="157"/>
        <v>0</v>
      </c>
      <c r="K430" s="16">
        <f t="shared" si="160"/>
        <v>0</v>
      </c>
      <c r="L430" s="16">
        <f t="shared" si="161"/>
        <v>0</v>
      </c>
      <c r="M430" s="13">
        <f t="shared" si="158"/>
        <v>0</v>
      </c>
      <c r="N430" s="16">
        <f t="shared" si="162"/>
        <v>0</v>
      </c>
      <c r="O430" s="16">
        <f t="shared" si="163"/>
        <v>0</v>
      </c>
    </row>
    <row r="431" spans="1:15" x14ac:dyDescent="0.25">
      <c r="A431" s="1" t="s">
        <v>64</v>
      </c>
      <c r="B431" s="59">
        <v>854</v>
      </c>
      <c r="C431" s="5" t="s">
        <v>244</v>
      </c>
      <c r="D431" s="8" t="s">
        <v>239</v>
      </c>
      <c r="E431" s="8" t="s">
        <v>383</v>
      </c>
      <c r="F431" s="5" t="s">
        <v>307</v>
      </c>
      <c r="G431" s="13">
        <f t="shared" si="156"/>
        <v>214.4</v>
      </c>
      <c r="H431" s="16">
        <v>214.4</v>
      </c>
      <c r="I431" s="16"/>
      <c r="J431" s="13">
        <f t="shared" si="157"/>
        <v>0</v>
      </c>
      <c r="K431" s="16"/>
      <c r="L431" s="16"/>
      <c r="M431" s="13">
        <f t="shared" si="158"/>
        <v>0</v>
      </c>
      <c r="N431" s="16"/>
      <c r="O431" s="16"/>
    </row>
    <row r="432" spans="1:15" ht="45" x14ac:dyDescent="0.25">
      <c r="A432" s="1" t="s">
        <v>32</v>
      </c>
      <c r="B432" s="59">
        <v>854</v>
      </c>
      <c r="C432" s="5" t="s">
        <v>244</v>
      </c>
      <c r="D432" s="8" t="s">
        <v>239</v>
      </c>
      <c r="E432" s="8" t="s">
        <v>276</v>
      </c>
      <c r="F432" s="5"/>
      <c r="G432" s="13">
        <f t="shared" si="156"/>
        <v>3756.4</v>
      </c>
      <c r="H432" s="16">
        <f>H435</f>
        <v>3756.4</v>
      </c>
      <c r="I432" s="16">
        <f>I435</f>
        <v>0</v>
      </c>
      <c r="J432" s="13">
        <f t="shared" si="157"/>
        <v>705.6</v>
      </c>
      <c r="K432" s="16">
        <f>K435</f>
        <v>705.6</v>
      </c>
      <c r="L432" s="16">
        <f>L435</f>
        <v>0</v>
      </c>
      <c r="M432" s="13">
        <f t="shared" si="158"/>
        <v>763.5</v>
      </c>
      <c r="N432" s="16">
        <f>N435</f>
        <v>763.5</v>
      </c>
      <c r="O432" s="16">
        <f>O435</f>
        <v>0</v>
      </c>
    </row>
    <row r="433" spans="1:22" x14ac:dyDescent="0.25">
      <c r="A433" s="1" t="s">
        <v>17</v>
      </c>
      <c r="B433" s="59">
        <v>854</v>
      </c>
      <c r="C433" s="5" t="s">
        <v>244</v>
      </c>
      <c r="D433" s="8" t="s">
        <v>239</v>
      </c>
      <c r="E433" s="8" t="s">
        <v>277</v>
      </c>
      <c r="F433" s="5"/>
      <c r="G433" s="13">
        <f t="shared" si="156"/>
        <v>3756.4</v>
      </c>
      <c r="H433" s="16">
        <f>H435</f>
        <v>3756.4</v>
      </c>
      <c r="I433" s="16">
        <f>I435</f>
        <v>0</v>
      </c>
      <c r="J433" s="13">
        <f t="shared" si="157"/>
        <v>705.6</v>
      </c>
      <c r="K433" s="16">
        <f>K435</f>
        <v>705.6</v>
      </c>
      <c r="L433" s="16">
        <f>L435</f>
        <v>0</v>
      </c>
      <c r="M433" s="13">
        <f t="shared" si="158"/>
        <v>763.5</v>
      </c>
      <c r="N433" s="16">
        <f>N435</f>
        <v>763.5</v>
      </c>
      <c r="O433" s="16">
        <f>O435</f>
        <v>0</v>
      </c>
    </row>
    <row r="434" spans="1:22" ht="33.75" x14ac:dyDescent="0.25">
      <c r="A434" s="1" t="s">
        <v>114</v>
      </c>
      <c r="B434" s="59">
        <v>854</v>
      </c>
      <c r="C434" s="5" t="s">
        <v>244</v>
      </c>
      <c r="D434" s="8" t="s">
        <v>239</v>
      </c>
      <c r="E434" s="8" t="s">
        <v>354</v>
      </c>
      <c r="F434" s="5"/>
      <c r="G434" s="13">
        <f t="shared" si="156"/>
        <v>3756.4</v>
      </c>
      <c r="H434" s="16">
        <f>H435</f>
        <v>3756.4</v>
      </c>
      <c r="I434" s="16">
        <f>I435</f>
        <v>0</v>
      </c>
      <c r="J434" s="13">
        <f t="shared" si="157"/>
        <v>705.6</v>
      </c>
      <c r="K434" s="16">
        <f>K435</f>
        <v>705.6</v>
      </c>
      <c r="L434" s="16">
        <f>L435</f>
        <v>0</v>
      </c>
      <c r="M434" s="13">
        <f t="shared" si="158"/>
        <v>763.5</v>
      </c>
      <c r="N434" s="16">
        <f>N435</f>
        <v>763.5</v>
      </c>
      <c r="O434" s="16">
        <f>O435</f>
        <v>0</v>
      </c>
    </row>
    <row r="435" spans="1:22" ht="22.5" x14ac:dyDescent="0.25">
      <c r="A435" s="1" t="s">
        <v>41</v>
      </c>
      <c r="B435" s="59">
        <v>854</v>
      </c>
      <c r="C435" s="5" t="s">
        <v>244</v>
      </c>
      <c r="D435" s="8" t="s">
        <v>239</v>
      </c>
      <c r="E435" s="8" t="s">
        <v>355</v>
      </c>
      <c r="F435" s="5"/>
      <c r="G435" s="13">
        <f t="shared" si="156"/>
        <v>3756.4</v>
      </c>
      <c r="H435" s="16">
        <f>H436+H437</f>
        <v>3756.4</v>
      </c>
      <c r="I435" s="16">
        <f>I436+I437</f>
        <v>0</v>
      </c>
      <c r="J435" s="13">
        <f t="shared" si="157"/>
        <v>705.6</v>
      </c>
      <c r="K435" s="16">
        <f>K436+K437</f>
        <v>705.6</v>
      </c>
      <c r="L435" s="16">
        <f>L436+L437</f>
        <v>0</v>
      </c>
      <c r="M435" s="13">
        <f t="shared" si="158"/>
        <v>763.5</v>
      </c>
      <c r="N435" s="16">
        <f>N436+N437</f>
        <v>763.5</v>
      </c>
      <c r="O435" s="16">
        <f>O436+O437</f>
        <v>0</v>
      </c>
    </row>
    <row r="436" spans="1:22" ht="22.5" x14ac:dyDescent="0.25">
      <c r="A436" s="1" t="s">
        <v>8</v>
      </c>
      <c r="B436" s="59">
        <v>854</v>
      </c>
      <c r="C436" s="5" t="s">
        <v>244</v>
      </c>
      <c r="D436" s="8" t="s">
        <v>239</v>
      </c>
      <c r="E436" s="8" t="s">
        <v>355</v>
      </c>
      <c r="F436" s="5" t="s">
        <v>253</v>
      </c>
      <c r="G436" s="13">
        <f t="shared" si="156"/>
        <v>1408.4</v>
      </c>
      <c r="H436" s="16">
        <f>665+743.4</f>
        <v>1408.4</v>
      </c>
      <c r="I436" s="16"/>
      <c r="J436" s="13">
        <f t="shared" si="157"/>
        <v>385</v>
      </c>
      <c r="K436" s="16">
        <v>385</v>
      </c>
      <c r="L436" s="16"/>
      <c r="M436" s="13">
        <f t="shared" si="158"/>
        <v>442.9</v>
      </c>
      <c r="N436" s="16">
        <v>442.9</v>
      </c>
      <c r="O436" s="16"/>
    </row>
    <row r="437" spans="1:22" x14ac:dyDescent="0.25">
      <c r="A437" s="1" t="s">
        <v>64</v>
      </c>
      <c r="B437" s="59">
        <v>854</v>
      </c>
      <c r="C437" s="5" t="s">
        <v>244</v>
      </c>
      <c r="D437" s="8" t="s">
        <v>239</v>
      </c>
      <c r="E437" s="8" t="s">
        <v>355</v>
      </c>
      <c r="F437" s="5" t="s">
        <v>307</v>
      </c>
      <c r="G437" s="13">
        <f t="shared" si="156"/>
        <v>2348</v>
      </c>
      <c r="H437" s="16">
        <f>3.9+91.9+193.8+7+24+27.5+1809.9+190</f>
        <v>2348</v>
      </c>
      <c r="I437" s="16"/>
      <c r="J437" s="13">
        <f t="shared" si="157"/>
        <v>320.60000000000002</v>
      </c>
      <c r="K437" s="16">
        <v>320.60000000000002</v>
      </c>
      <c r="L437" s="16"/>
      <c r="M437" s="13">
        <f t="shared" si="158"/>
        <v>320.60000000000002</v>
      </c>
      <c r="N437" s="16">
        <v>320.60000000000002</v>
      </c>
      <c r="O437" s="16"/>
    </row>
    <row r="438" spans="1:22" ht="33.75" x14ac:dyDescent="0.25">
      <c r="A438" s="1" t="s">
        <v>35</v>
      </c>
      <c r="B438" s="59">
        <v>854</v>
      </c>
      <c r="C438" s="5" t="s">
        <v>244</v>
      </c>
      <c r="D438" s="8" t="s">
        <v>239</v>
      </c>
      <c r="E438" s="8" t="s">
        <v>280</v>
      </c>
      <c r="F438" s="5"/>
      <c r="G438" s="13">
        <f t="shared" ref="G438:G509" si="164">H438+I438</f>
        <v>457.2</v>
      </c>
      <c r="H438" s="16">
        <f>H441</f>
        <v>457.2</v>
      </c>
      <c r="I438" s="16">
        <f>I441</f>
        <v>0</v>
      </c>
      <c r="J438" s="13">
        <f t="shared" ref="J438:J509" si="165">K438+L438</f>
        <v>326.2</v>
      </c>
      <c r="K438" s="16">
        <f>K441</f>
        <v>326.2</v>
      </c>
      <c r="L438" s="16">
        <f>L441</f>
        <v>0</v>
      </c>
      <c r="M438" s="13">
        <f t="shared" ref="M438:M509" si="166">N438+O438</f>
        <v>326.2</v>
      </c>
      <c r="N438" s="16">
        <f>N441</f>
        <v>326.2</v>
      </c>
      <c r="O438" s="16">
        <f>O441</f>
        <v>0</v>
      </c>
    </row>
    <row r="439" spans="1:22" x14ac:dyDescent="0.25">
      <c r="A439" s="1" t="s">
        <v>17</v>
      </c>
      <c r="B439" s="59">
        <v>854</v>
      </c>
      <c r="C439" s="5" t="s">
        <v>244</v>
      </c>
      <c r="D439" s="8" t="s">
        <v>239</v>
      </c>
      <c r="E439" s="8" t="s">
        <v>281</v>
      </c>
      <c r="F439" s="5"/>
      <c r="G439" s="13">
        <f t="shared" si="164"/>
        <v>457.2</v>
      </c>
      <c r="H439" s="16">
        <f>H441</f>
        <v>457.2</v>
      </c>
      <c r="I439" s="16">
        <f>I441</f>
        <v>0</v>
      </c>
      <c r="J439" s="13">
        <f t="shared" si="165"/>
        <v>326.2</v>
      </c>
      <c r="K439" s="16">
        <f>K441</f>
        <v>326.2</v>
      </c>
      <c r="L439" s="16">
        <f>L441</f>
        <v>0</v>
      </c>
      <c r="M439" s="13">
        <f t="shared" si="166"/>
        <v>326.2</v>
      </c>
      <c r="N439" s="16">
        <f>N441</f>
        <v>326.2</v>
      </c>
      <c r="O439" s="16">
        <f>O441</f>
        <v>0</v>
      </c>
    </row>
    <row r="440" spans="1:22" ht="33.75" x14ac:dyDescent="0.25">
      <c r="A440" s="1" t="s">
        <v>115</v>
      </c>
      <c r="B440" s="59">
        <v>854</v>
      </c>
      <c r="C440" s="5" t="s">
        <v>244</v>
      </c>
      <c r="D440" s="8" t="s">
        <v>239</v>
      </c>
      <c r="E440" s="8" t="s">
        <v>356</v>
      </c>
      <c r="F440" s="5"/>
      <c r="G440" s="13">
        <f t="shared" si="164"/>
        <v>457.2</v>
      </c>
      <c r="H440" s="16">
        <f>H441</f>
        <v>457.2</v>
      </c>
      <c r="I440" s="16">
        <f>I441</f>
        <v>0</v>
      </c>
      <c r="J440" s="13">
        <f t="shared" si="165"/>
        <v>326.2</v>
      </c>
      <c r="K440" s="16">
        <f>K441</f>
        <v>326.2</v>
      </c>
      <c r="L440" s="16">
        <f>L441</f>
        <v>0</v>
      </c>
      <c r="M440" s="13">
        <f t="shared" si="166"/>
        <v>326.2</v>
      </c>
      <c r="N440" s="16">
        <f>N441</f>
        <v>326.2</v>
      </c>
      <c r="O440" s="16">
        <f>O441</f>
        <v>0</v>
      </c>
    </row>
    <row r="441" spans="1:22" ht="22.5" x14ac:dyDescent="0.25">
      <c r="A441" s="1" t="s">
        <v>116</v>
      </c>
      <c r="B441" s="59">
        <v>854</v>
      </c>
      <c r="C441" s="5" t="s">
        <v>244</v>
      </c>
      <c r="D441" s="8" t="s">
        <v>239</v>
      </c>
      <c r="E441" s="8" t="s">
        <v>357</v>
      </c>
      <c r="F441" s="5"/>
      <c r="G441" s="13">
        <f t="shared" si="164"/>
        <v>457.2</v>
      </c>
      <c r="H441" s="16">
        <f>H442+H443</f>
        <v>457.2</v>
      </c>
      <c r="I441" s="16">
        <f>I442+I443</f>
        <v>0</v>
      </c>
      <c r="J441" s="13">
        <f t="shared" si="165"/>
        <v>326.2</v>
      </c>
      <c r="K441" s="16">
        <f>K442+K443</f>
        <v>326.2</v>
      </c>
      <c r="L441" s="16">
        <f>L442+L443</f>
        <v>0</v>
      </c>
      <c r="M441" s="13">
        <f t="shared" si="166"/>
        <v>326.2</v>
      </c>
      <c r="N441" s="16">
        <f>N442+N443</f>
        <v>326.2</v>
      </c>
      <c r="O441" s="16">
        <f>O442+O443</f>
        <v>0</v>
      </c>
    </row>
    <row r="442" spans="1:22" ht="22.5" x14ac:dyDescent="0.25">
      <c r="A442" s="1" t="s">
        <v>8</v>
      </c>
      <c r="B442" s="59">
        <v>854</v>
      </c>
      <c r="C442" s="5" t="s">
        <v>244</v>
      </c>
      <c r="D442" s="8" t="s">
        <v>239</v>
      </c>
      <c r="E442" s="8" t="s">
        <v>357</v>
      </c>
      <c r="F442" s="5" t="s">
        <v>253</v>
      </c>
      <c r="G442" s="13">
        <f t="shared" si="164"/>
        <v>301.5</v>
      </c>
      <c r="H442" s="16">
        <f>90.4+89.2+121.9</f>
        <v>301.5</v>
      </c>
      <c r="I442" s="16"/>
      <c r="J442" s="13">
        <f t="shared" si="165"/>
        <v>170.5</v>
      </c>
      <c r="K442" s="16">
        <v>170.5</v>
      </c>
      <c r="L442" s="16"/>
      <c r="M442" s="13">
        <f t="shared" si="166"/>
        <v>170.5</v>
      </c>
      <c r="N442" s="16">
        <v>170.5</v>
      </c>
      <c r="O442" s="16"/>
    </row>
    <row r="443" spans="1:22" x14ac:dyDescent="0.25">
      <c r="A443" s="1" t="s">
        <v>64</v>
      </c>
      <c r="B443" s="59">
        <v>854</v>
      </c>
      <c r="C443" s="5" t="s">
        <v>244</v>
      </c>
      <c r="D443" s="8" t="s">
        <v>239</v>
      </c>
      <c r="E443" s="8" t="s">
        <v>357</v>
      </c>
      <c r="F443" s="5" t="s">
        <v>307</v>
      </c>
      <c r="G443" s="13">
        <f t="shared" si="164"/>
        <v>155.69999999999999</v>
      </c>
      <c r="H443" s="16">
        <f>57.3+98.4</f>
        <v>155.69999999999999</v>
      </c>
      <c r="I443" s="16"/>
      <c r="J443" s="13">
        <f t="shared" si="165"/>
        <v>155.69999999999999</v>
      </c>
      <c r="K443" s="16">
        <v>155.69999999999999</v>
      </c>
      <c r="L443" s="16"/>
      <c r="M443" s="13">
        <f t="shared" si="166"/>
        <v>155.69999999999999</v>
      </c>
      <c r="N443" s="16">
        <v>155.69999999999999</v>
      </c>
      <c r="O443" s="16"/>
    </row>
    <row r="444" spans="1:22" x14ac:dyDescent="0.25">
      <c r="A444" s="1" t="s">
        <v>11</v>
      </c>
      <c r="B444" s="59">
        <v>854</v>
      </c>
      <c r="C444" s="5" t="s">
        <v>244</v>
      </c>
      <c r="D444" s="8" t="s">
        <v>239</v>
      </c>
      <c r="E444" s="8" t="s">
        <v>256</v>
      </c>
      <c r="F444" s="5"/>
      <c r="G444" s="13">
        <f t="shared" si="164"/>
        <v>0</v>
      </c>
      <c r="H444" s="16">
        <f>H446</f>
        <v>0</v>
      </c>
      <c r="I444" s="16">
        <f>I446</f>
        <v>0</v>
      </c>
      <c r="J444" s="13">
        <f t="shared" si="165"/>
        <v>0</v>
      </c>
      <c r="K444" s="16">
        <f>K446</f>
        <v>0</v>
      </c>
      <c r="L444" s="16">
        <f>L446</f>
        <v>0</v>
      </c>
      <c r="M444" s="13">
        <f t="shared" si="166"/>
        <v>0</v>
      </c>
      <c r="N444" s="16">
        <f>N446</f>
        <v>0</v>
      </c>
      <c r="O444" s="16">
        <f>O446</f>
        <v>0</v>
      </c>
    </row>
    <row r="445" spans="1:22" ht="22.5" x14ac:dyDescent="0.25">
      <c r="A445" s="1" t="s">
        <v>12</v>
      </c>
      <c r="B445" s="59">
        <v>854</v>
      </c>
      <c r="C445" s="5" t="s">
        <v>244</v>
      </c>
      <c r="D445" s="8" t="s">
        <v>239</v>
      </c>
      <c r="E445" s="8" t="s">
        <v>257</v>
      </c>
      <c r="F445" s="5"/>
      <c r="G445" s="13">
        <f t="shared" si="164"/>
        <v>0</v>
      </c>
      <c r="H445" s="16">
        <f>H446</f>
        <v>0</v>
      </c>
      <c r="I445" s="16">
        <f>I446</f>
        <v>0</v>
      </c>
      <c r="J445" s="13">
        <f t="shared" si="165"/>
        <v>0</v>
      </c>
      <c r="K445" s="16">
        <f>K446</f>
        <v>0</v>
      </c>
      <c r="L445" s="16">
        <f>L446</f>
        <v>0</v>
      </c>
      <c r="M445" s="13">
        <f t="shared" si="166"/>
        <v>0</v>
      </c>
      <c r="N445" s="16">
        <f>N446</f>
        <v>0</v>
      </c>
      <c r="O445" s="16">
        <f>O446</f>
        <v>0</v>
      </c>
    </row>
    <row r="446" spans="1:22" ht="56.25" x14ac:dyDescent="0.25">
      <c r="A446" s="1" t="s">
        <v>117</v>
      </c>
      <c r="B446" s="59">
        <v>854</v>
      </c>
      <c r="C446" s="5" t="s">
        <v>244</v>
      </c>
      <c r="D446" s="8" t="s">
        <v>239</v>
      </c>
      <c r="E446" s="8" t="s">
        <v>358</v>
      </c>
      <c r="F446" s="5"/>
      <c r="G446" s="13">
        <f t="shared" si="164"/>
        <v>0</v>
      </c>
      <c r="H446" s="16">
        <f>H447</f>
        <v>0</v>
      </c>
      <c r="I446" s="16">
        <f>I447</f>
        <v>0</v>
      </c>
      <c r="J446" s="13">
        <f t="shared" si="165"/>
        <v>0</v>
      </c>
      <c r="K446" s="16">
        <f>K447</f>
        <v>0</v>
      </c>
      <c r="L446" s="16">
        <f>L447</f>
        <v>0</v>
      </c>
      <c r="M446" s="13">
        <f t="shared" si="166"/>
        <v>0</v>
      </c>
      <c r="N446" s="16">
        <f>N447</f>
        <v>0</v>
      </c>
      <c r="O446" s="16">
        <f>O447</f>
        <v>0</v>
      </c>
    </row>
    <row r="447" spans="1:22" ht="22.5" x14ac:dyDescent="0.25">
      <c r="A447" s="1" t="s">
        <v>8</v>
      </c>
      <c r="B447" s="59">
        <v>854</v>
      </c>
      <c r="C447" s="5" t="s">
        <v>244</v>
      </c>
      <c r="D447" s="8" t="s">
        <v>239</v>
      </c>
      <c r="E447" s="8" t="s">
        <v>358</v>
      </c>
      <c r="F447" s="5" t="s">
        <v>253</v>
      </c>
      <c r="G447" s="13">
        <f t="shared" si="164"/>
        <v>0</v>
      </c>
      <c r="H447" s="16"/>
      <c r="I447" s="16"/>
      <c r="J447" s="13">
        <f t="shared" si="165"/>
        <v>0</v>
      </c>
      <c r="K447" s="16"/>
      <c r="L447" s="16"/>
      <c r="M447" s="13">
        <f t="shared" si="166"/>
        <v>0</v>
      </c>
      <c r="N447" s="16"/>
      <c r="O447" s="16"/>
    </row>
    <row r="448" spans="1:22" x14ac:dyDescent="0.25">
      <c r="A448" s="1" t="s">
        <v>139</v>
      </c>
      <c r="B448" s="59">
        <v>854</v>
      </c>
      <c r="C448" s="5" t="s">
        <v>244</v>
      </c>
      <c r="D448" s="8" t="s">
        <v>240</v>
      </c>
      <c r="E448" s="9"/>
      <c r="F448" s="7"/>
      <c r="G448" s="13">
        <f t="shared" si="164"/>
        <v>125012.67730000001</v>
      </c>
      <c r="H448" s="16">
        <f>H449+H473+H481+H486+H491+H496</f>
        <v>114459.50148000001</v>
      </c>
      <c r="I448" s="16">
        <f>I449+I473+I481+I486+I491+I496</f>
        <v>10553.17582</v>
      </c>
      <c r="J448" s="13">
        <f t="shared" si="165"/>
        <v>114319.20772000001</v>
      </c>
      <c r="K448" s="16">
        <f>K449+K473+K481+K486+K491+K496</f>
        <v>103552.26488</v>
      </c>
      <c r="L448" s="16">
        <f>L449+L473+L481+L486+L491+L496</f>
        <v>10766.94284</v>
      </c>
      <c r="M448" s="13">
        <f t="shared" si="166"/>
        <v>141169.15328</v>
      </c>
      <c r="N448" s="16">
        <f>N449+N473+N481+N486+N491+N496</f>
        <v>109641.35</v>
      </c>
      <c r="O448" s="16">
        <f>O449+O473+O481+O486+O491+O496</f>
        <v>31527.80328</v>
      </c>
      <c r="P448" s="20"/>
      <c r="Q448" s="20"/>
      <c r="R448" s="20"/>
      <c r="S448" s="20"/>
      <c r="T448" s="20"/>
      <c r="U448" s="20"/>
      <c r="V448" s="20"/>
    </row>
    <row r="449" spans="1:15" ht="22.5" x14ac:dyDescent="0.25">
      <c r="A449" s="1" t="s">
        <v>106</v>
      </c>
      <c r="B449" s="59">
        <v>854</v>
      </c>
      <c r="C449" s="5" t="s">
        <v>244</v>
      </c>
      <c r="D449" s="8" t="s">
        <v>240</v>
      </c>
      <c r="E449" s="8" t="s">
        <v>345</v>
      </c>
      <c r="F449" s="5"/>
      <c r="G449" s="13">
        <f t="shared" si="164"/>
        <v>123550.77582</v>
      </c>
      <c r="H449" s="16">
        <f>H450</f>
        <v>112997.59999999999</v>
      </c>
      <c r="I449" s="16">
        <f>I450</f>
        <v>10553.17582</v>
      </c>
      <c r="J449" s="13">
        <f t="shared" si="165"/>
        <v>113750.40772</v>
      </c>
      <c r="K449" s="16">
        <f>K450</f>
        <v>102983.46488</v>
      </c>
      <c r="L449" s="16">
        <f>L450</f>
        <v>10766.94284</v>
      </c>
      <c r="M449" s="13">
        <f t="shared" si="166"/>
        <v>140529.95327999999</v>
      </c>
      <c r="N449" s="16">
        <f>N450</f>
        <v>109002.15</v>
      </c>
      <c r="O449" s="16">
        <f>O450</f>
        <v>31527.80328</v>
      </c>
    </row>
    <row r="450" spans="1:15" x14ac:dyDescent="0.25">
      <c r="A450" s="1" t="s">
        <v>107</v>
      </c>
      <c r="B450" s="59">
        <v>854</v>
      </c>
      <c r="C450" s="5" t="s">
        <v>244</v>
      </c>
      <c r="D450" s="8" t="s">
        <v>240</v>
      </c>
      <c r="E450" s="8" t="s">
        <v>346</v>
      </c>
      <c r="F450" s="5"/>
      <c r="G450" s="13">
        <f t="shared" si="164"/>
        <v>123550.77582</v>
      </c>
      <c r="H450" s="16">
        <f>H451+H455+H460+H467</f>
        <v>112997.59999999999</v>
      </c>
      <c r="I450" s="16">
        <f>I451+I455+I460+I467</f>
        <v>10553.17582</v>
      </c>
      <c r="J450" s="13">
        <f t="shared" si="165"/>
        <v>113750.40772</v>
      </c>
      <c r="K450" s="16">
        <f>K451+K455+K460+K467</f>
        <v>102983.46488</v>
      </c>
      <c r="L450" s="16">
        <f>L451+L455+L460+L467</f>
        <v>10766.94284</v>
      </c>
      <c r="M450" s="13">
        <f t="shared" si="166"/>
        <v>140529.95327999999</v>
      </c>
      <c r="N450" s="16">
        <f>N451+N455+N460+N467+N470</f>
        <v>109002.15</v>
      </c>
      <c r="O450" s="16">
        <f>O451+O455+O460+O467+O470</f>
        <v>31527.80328</v>
      </c>
    </row>
    <row r="451" spans="1:15" ht="22.5" x14ac:dyDescent="0.25">
      <c r="A451" s="1" t="s">
        <v>108</v>
      </c>
      <c r="B451" s="59">
        <v>854</v>
      </c>
      <c r="C451" s="5" t="s">
        <v>244</v>
      </c>
      <c r="D451" s="8" t="s">
        <v>240</v>
      </c>
      <c r="E451" s="8" t="s">
        <v>347</v>
      </c>
      <c r="F451" s="5"/>
      <c r="G451" s="13">
        <f t="shared" si="164"/>
        <v>401.3</v>
      </c>
      <c r="H451" s="16">
        <f>H452</f>
        <v>401.3</v>
      </c>
      <c r="I451" s="16">
        <f>I452</f>
        <v>0</v>
      </c>
      <c r="J451" s="13">
        <f t="shared" si="165"/>
        <v>424.29999999999995</v>
      </c>
      <c r="K451" s="16">
        <f>K452</f>
        <v>424.29999999999995</v>
      </c>
      <c r="L451" s="16">
        <f>L452</f>
        <v>0</v>
      </c>
      <c r="M451" s="13">
        <f t="shared" si="166"/>
        <v>438.4</v>
      </c>
      <c r="N451" s="16">
        <f>N452</f>
        <v>438.4</v>
      </c>
      <c r="O451" s="16">
        <f>O452</f>
        <v>0</v>
      </c>
    </row>
    <row r="452" spans="1:15" ht="22.5" x14ac:dyDescent="0.25">
      <c r="A452" s="1" t="s">
        <v>41</v>
      </c>
      <c r="B452" s="59">
        <v>854</v>
      </c>
      <c r="C452" s="5" t="s">
        <v>244</v>
      </c>
      <c r="D452" s="8" t="s">
        <v>240</v>
      </c>
      <c r="E452" s="8" t="s">
        <v>348</v>
      </c>
      <c r="F452" s="5"/>
      <c r="G452" s="13">
        <f t="shared" si="164"/>
        <v>401.3</v>
      </c>
      <c r="H452" s="16">
        <f>H453+H454</f>
        <v>401.3</v>
      </c>
      <c r="I452" s="16">
        <f>I453+I454</f>
        <v>0</v>
      </c>
      <c r="J452" s="13">
        <f t="shared" si="165"/>
        <v>424.29999999999995</v>
      </c>
      <c r="K452" s="16">
        <f>K453+K454</f>
        <v>424.29999999999995</v>
      </c>
      <c r="L452" s="16">
        <f>L453+L454</f>
        <v>0</v>
      </c>
      <c r="M452" s="13">
        <f t="shared" si="166"/>
        <v>438.4</v>
      </c>
      <c r="N452" s="16">
        <f>N453+N454</f>
        <v>438.4</v>
      </c>
      <c r="O452" s="16">
        <f>O453+O454</f>
        <v>0</v>
      </c>
    </row>
    <row r="453" spans="1:15" x14ac:dyDescent="0.25">
      <c r="A453" s="1" t="s">
        <v>42</v>
      </c>
      <c r="B453" s="59">
        <v>854</v>
      </c>
      <c r="C453" s="5" t="s">
        <v>244</v>
      </c>
      <c r="D453" s="8" t="s">
        <v>240</v>
      </c>
      <c r="E453" s="8" t="s">
        <v>348</v>
      </c>
      <c r="F453" s="5" t="s">
        <v>291</v>
      </c>
      <c r="G453" s="13">
        <f t="shared" si="164"/>
        <v>153.60000000000002</v>
      </c>
      <c r="H453" s="16">
        <f>117.9+35.7</f>
        <v>153.60000000000002</v>
      </c>
      <c r="I453" s="16"/>
      <c r="J453" s="13">
        <f t="shared" si="165"/>
        <v>156.9</v>
      </c>
      <c r="K453" s="16">
        <v>156.9</v>
      </c>
      <c r="L453" s="16"/>
      <c r="M453" s="13">
        <f t="shared" si="166"/>
        <v>160.19999999999999</v>
      </c>
      <c r="N453" s="16">
        <v>160.19999999999999</v>
      </c>
      <c r="O453" s="16"/>
    </row>
    <row r="454" spans="1:15" x14ac:dyDescent="0.25">
      <c r="A454" s="1" t="s">
        <v>64</v>
      </c>
      <c r="B454" s="59">
        <v>854</v>
      </c>
      <c r="C454" s="5" t="s">
        <v>244</v>
      </c>
      <c r="D454" s="8" t="s">
        <v>240</v>
      </c>
      <c r="E454" s="8" t="s">
        <v>348</v>
      </c>
      <c r="F454" s="5" t="s">
        <v>307</v>
      </c>
      <c r="G454" s="13">
        <f t="shared" si="164"/>
        <v>247.7</v>
      </c>
      <c r="H454" s="16">
        <f>129.9+117.8</f>
        <v>247.7</v>
      </c>
      <c r="I454" s="16"/>
      <c r="J454" s="13">
        <f t="shared" si="165"/>
        <v>267.39999999999998</v>
      </c>
      <c r="K454" s="16">
        <f>148.1+119.3</f>
        <v>267.39999999999998</v>
      </c>
      <c r="L454" s="16"/>
      <c r="M454" s="13">
        <f t="shared" si="166"/>
        <v>278.2</v>
      </c>
      <c r="N454" s="16">
        <f>154.1+124.1</f>
        <v>278.2</v>
      </c>
      <c r="O454" s="16"/>
    </row>
    <row r="455" spans="1:15" ht="22.5" x14ac:dyDescent="0.25">
      <c r="A455" s="1" t="s">
        <v>128</v>
      </c>
      <c r="B455" s="59">
        <v>854</v>
      </c>
      <c r="C455" s="5" t="s">
        <v>244</v>
      </c>
      <c r="D455" s="8" t="s">
        <v>240</v>
      </c>
      <c r="E455" s="8" t="s">
        <v>369</v>
      </c>
      <c r="F455" s="5"/>
      <c r="G455" s="13">
        <f t="shared" si="164"/>
        <v>10553.17582</v>
      </c>
      <c r="H455" s="16">
        <f>H456</f>
        <v>0</v>
      </c>
      <c r="I455" s="16">
        <f>I456</f>
        <v>10553.17582</v>
      </c>
      <c r="J455" s="13">
        <f t="shared" si="165"/>
        <v>10766.94284</v>
      </c>
      <c r="K455" s="16">
        <f>K456</f>
        <v>0</v>
      </c>
      <c r="L455" s="16">
        <f>L456</f>
        <v>10766.94284</v>
      </c>
      <c r="M455" s="13">
        <f t="shared" si="166"/>
        <v>11592.555479999999</v>
      </c>
      <c r="N455" s="16">
        <f>N456</f>
        <v>0</v>
      </c>
      <c r="O455" s="16">
        <f>O456</f>
        <v>11592.555479999999</v>
      </c>
    </row>
    <row r="456" spans="1:15" ht="146.25" x14ac:dyDescent="0.25">
      <c r="A456" s="1" t="s">
        <v>111</v>
      </c>
      <c r="B456" s="59">
        <v>854</v>
      </c>
      <c r="C456" s="5" t="s">
        <v>244</v>
      </c>
      <c r="D456" s="8" t="s">
        <v>240</v>
      </c>
      <c r="E456" s="8" t="s">
        <v>374</v>
      </c>
      <c r="F456" s="5"/>
      <c r="G456" s="13">
        <f t="shared" si="164"/>
        <v>10553.17582</v>
      </c>
      <c r="H456" s="16">
        <f>H457+H458+H459</f>
        <v>0</v>
      </c>
      <c r="I456" s="16">
        <f>I457+I458+I459</f>
        <v>10553.17582</v>
      </c>
      <c r="J456" s="13">
        <f t="shared" si="165"/>
        <v>10766.94284</v>
      </c>
      <c r="K456" s="16">
        <f>K457+K458+K459</f>
        <v>0</v>
      </c>
      <c r="L456" s="16">
        <f>L457+L458+L459</f>
        <v>10766.94284</v>
      </c>
      <c r="M456" s="13">
        <f t="shared" si="166"/>
        <v>11592.555479999999</v>
      </c>
      <c r="N456" s="16">
        <f>N457+N458+N459</f>
        <v>0</v>
      </c>
      <c r="O456" s="16">
        <f>O457+O458+O459</f>
        <v>11592.555479999999</v>
      </c>
    </row>
    <row r="457" spans="1:15" x14ac:dyDescent="0.25">
      <c r="A457" s="1" t="s">
        <v>42</v>
      </c>
      <c r="B457" s="59">
        <v>854</v>
      </c>
      <c r="C457" s="5" t="s">
        <v>244</v>
      </c>
      <c r="D457" s="8" t="s">
        <v>240</v>
      </c>
      <c r="E457" s="8" t="s">
        <v>374</v>
      </c>
      <c r="F457" s="5" t="s">
        <v>291</v>
      </c>
      <c r="G457" s="13">
        <f t="shared" si="164"/>
        <v>3327.7</v>
      </c>
      <c r="H457" s="16"/>
      <c r="I457" s="16">
        <v>3327.7</v>
      </c>
      <c r="J457" s="13">
        <f t="shared" si="165"/>
        <v>3387.64</v>
      </c>
      <c r="K457" s="16"/>
      <c r="L457" s="16">
        <v>3387.64</v>
      </c>
      <c r="M457" s="13">
        <f t="shared" si="166"/>
        <v>3906.99</v>
      </c>
      <c r="N457" s="16"/>
      <c r="O457" s="16">
        <v>3906.99</v>
      </c>
    </row>
    <row r="458" spans="1:15" ht="22.5" x14ac:dyDescent="0.25">
      <c r="A458" s="17" t="s">
        <v>8</v>
      </c>
      <c r="B458" s="59">
        <v>854</v>
      </c>
      <c r="C458" s="18" t="s">
        <v>244</v>
      </c>
      <c r="D458" s="19" t="s">
        <v>240</v>
      </c>
      <c r="E458" s="19" t="s">
        <v>374</v>
      </c>
      <c r="F458" s="18" t="s">
        <v>253</v>
      </c>
      <c r="G458" s="13">
        <f t="shared" si="164"/>
        <v>212.37582</v>
      </c>
      <c r="H458" s="16"/>
      <c r="I458" s="16">
        <v>212.37582</v>
      </c>
      <c r="J458" s="13">
        <f t="shared" si="165"/>
        <v>216.20284000000001</v>
      </c>
      <c r="K458" s="16"/>
      <c r="L458" s="16">
        <v>216.20284000000001</v>
      </c>
      <c r="M458" s="13">
        <f t="shared" si="166"/>
        <v>249.46548000000001</v>
      </c>
      <c r="N458" s="16"/>
      <c r="O458" s="16">
        <v>249.46548000000001</v>
      </c>
    </row>
    <row r="459" spans="1:15" x14ac:dyDescent="0.25">
      <c r="A459" s="17" t="s">
        <v>64</v>
      </c>
      <c r="B459" s="59">
        <v>854</v>
      </c>
      <c r="C459" s="18" t="s">
        <v>244</v>
      </c>
      <c r="D459" s="19" t="s">
        <v>240</v>
      </c>
      <c r="E459" s="19" t="s">
        <v>374</v>
      </c>
      <c r="F459" s="18" t="s">
        <v>307</v>
      </c>
      <c r="G459" s="13">
        <f t="shared" si="164"/>
        <v>7013.1</v>
      </c>
      <c r="H459" s="16"/>
      <c r="I459" s="16">
        <v>7013.1</v>
      </c>
      <c r="J459" s="13">
        <f t="shared" si="165"/>
        <v>7163.1</v>
      </c>
      <c r="K459" s="16"/>
      <c r="L459" s="16">
        <v>7163.1</v>
      </c>
      <c r="M459" s="13">
        <f t="shared" si="166"/>
        <v>7436.1</v>
      </c>
      <c r="N459" s="16"/>
      <c r="O459" s="16">
        <v>7436.1</v>
      </c>
    </row>
    <row r="460" spans="1:15" ht="22.5" x14ac:dyDescent="0.25">
      <c r="A460" s="17" t="s">
        <v>140</v>
      </c>
      <c r="B460" s="59">
        <v>854</v>
      </c>
      <c r="C460" s="18" t="s">
        <v>244</v>
      </c>
      <c r="D460" s="19" t="s">
        <v>240</v>
      </c>
      <c r="E460" s="19" t="s">
        <v>384</v>
      </c>
      <c r="F460" s="18"/>
      <c r="G460" s="13">
        <f t="shared" si="164"/>
        <v>112554.59999999999</v>
      </c>
      <c r="H460" s="16">
        <f>H461+H463+H465</f>
        <v>112554.59999999999</v>
      </c>
      <c r="I460" s="16">
        <f>I461+I463+I465</f>
        <v>0</v>
      </c>
      <c r="J460" s="13">
        <f t="shared" si="165"/>
        <v>102559.16488</v>
      </c>
      <c r="K460" s="16">
        <f>K461+K463+K465</f>
        <v>102559.16488</v>
      </c>
      <c r="L460" s="16">
        <f>L461+L463+L465</f>
        <v>0</v>
      </c>
      <c r="M460" s="13">
        <f t="shared" si="166"/>
        <v>107361</v>
      </c>
      <c r="N460" s="16">
        <f>N461+N463+N465</f>
        <v>107361</v>
      </c>
      <c r="O460" s="16">
        <f>O461+O463+O465</f>
        <v>0</v>
      </c>
    </row>
    <row r="461" spans="1:15" ht="22.5" x14ac:dyDescent="0.25">
      <c r="A461" s="17" t="s">
        <v>41</v>
      </c>
      <c r="B461" s="59">
        <v>854</v>
      </c>
      <c r="C461" s="18" t="s">
        <v>244</v>
      </c>
      <c r="D461" s="19" t="s">
        <v>240</v>
      </c>
      <c r="E461" s="19" t="s">
        <v>385</v>
      </c>
      <c r="F461" s="18"/>
      <c r="G461" s="13">
        <f t="shared" si="164"/>
        <v>112554.59999999999</v>
      </c>
      <c r="H461" s="16">
        <f>H462</f>
        <v>112554.59999999999</v>
      </c>
      <c r="I461" s="16">
        <f>I462</f>
        <v>0</v>
      </c>
      <c r="J461" s="13">
        <f t="shared" si="165"/>
        <v>102559.16488</v>
      </c>
      <c r="K461" s="16">
        <f>K462</f>
        <v>102559.16488</v>
      </c>
      <c r="L461" s="16">
        <f>L462</f>
        <v>0</v>
      </c>
      <c r="M461" s="13">
        <f t="shared" si="166"/>
        <v>107361</v>
      </c>
      <c r="N461" s="16">
        <f>N462</f>
        <v>107361</v>
      </c>
      <c r="O461" s="16">
        <f>O462</f>
        <v>0</v>
      </c>
    </row>
    <row r="462" spans="1:15" x14ac:dyDescent="0.25">
      <c r="A462" s="17" t="s">
        <v>64</v>
      </c>
      <c r="B462" s="59">
        <v>854</v>
      </c>
      <c r="C462" s="18" t="s">
        <v>244</v>
      </c>
      <c r="D462" s="19" t="s">
        <v>240</v>
      </c>
      <c r="E462" s="19" t="s">
        <v>385</v>
      </c>
      <c r="F462" s="18" t="s">
        <v>307</v>
      </c>
      <c r="G462" s="13">
        <f t="shared" si="164"/>
        <v>112554.59999999999</v>
      </c>
      <c r="H462" s="16">
        <f>72603+21367.9-3924.7+1090+394+424+39.6+3942.4+1400.6+57.4+329.6+65+75+1192.9+340.8+486.7+58.7+11456+302+1038.3+0.3+58.9+3.9-247.7</f>
        <v>112554.59999999999</v>
      </c>
      <c r="I462" s="16"/>
      <c r="J462" s="13">
        <f t="shared" si="165"/>
        <v>102559.16488</v>
      </c>
      <c r="K462" s="16">
        <f>121422.7-267.4-14596.13512-4000</f>
        <v>102559.16488</v>
      </c>
      <c r="L462" s="16"/>
      <c r="M462" s="13">
        <f t="shared" si="166"/>
        <v>107361</v>
      </c>
      <c r="N462" s="16">
        <f>127639.2-278.2-20000</f>
        <v>107361</v>
      </c>
      <c r="O462" s="16"/>
    </row>
    <row r="463" spans="1:15" ht="33.75" x14ac:dyDescent="0.25">
      <c r="A463" s="17" t="s">
        <v>141</v>
      </c>
      <c r="B463" s="59">
        <v>854</v>
      </c>
      <c r="C463" s="18" t="s">
        <v>244</v>
      </c>
      <c r="D463" s="19" t="s">
        <v>240</v>
      </c>
      <c r="E463" s="19" t="s">
        <v>386</v>
      </c>
      <c r="F463" s="18"/>
      <c r="G463" s="13">
        <f t="shared" si="164"/>
        <v>0</v>
      </c>
      <c r="H463" s="16">
        <f>H464</f>
        <v>0</v>
      </c>
      <c r="I463" s="16">
        <f>I464</f>
        <v>0</v>
      </c>
      <c r="J463" s="13">
        <f t="shared" si="165"/>
        <v>0</v>
      </c>
      <c r="K463" s="16">
        <f>K464</f>
        <v>0</v>
      </c>
      <c r="L463" s="16">
        <f>L464</f>
        <v>0</v>
      </c>
      <c r="M463" s="13">
        <f t="shared" si="166"/>
        <v>0</v>
      </c>
      <c r="N463" s="16">
        <f>N464</f>
        <v>0</v>
      </c>
      <c r="O463" s="16">
        <f>O464</f>
        <v>0</v>
      </c>
    </row>
    <row r="464" spans="1:15" x14ac:dyDescent="0.25">
      <c r="A464" s="1" t="s">
        <v>64</v>
      </c>
      <c r="B464" s="59">
        <v>854</v>
      </c>
      <c r="C464" s="5" t="s">
        <v>244</v>
      </c>
      <c r="D464" s="8" t="s">
        <v>240</v>
      </c>
      <c r="E464" s="8" t="s">
        <v>386</v>
      </c>
      <c r="F464" s="5" t="s">
        <v>307</v>
      </c>
      <c r="G464" s="13">
        <f t="shared" si="164"/>
        <v>0</v>
      </c>
      <c r="H464" s="16"/>
      <c r="I464" s="16"/>
      <c r="J464" s="13">
        <f t="shared" si="165"/>
        <v>0</v>
      </c>
      <c r="K464" s="16"/>
      <c r="L464" s="16"/>
      <c r="M464" s="13">
        <f t="shared" si="166"/>
        <v>0</v>
      </c>
      <c r="N464" s="16"/>
      <c r="O464" s="16"/>
    </row>
    <row r="465" spans="1:15" ht="45" x14ac:dyDescent="0.25">
      <c r="A465" s="1" t="s">
        <v>110</v>
      </c>
      <c r="B465" s="59">
        <v>854</v>
      </c>
      <c r="C465" s="5" t="s">
        <v>244</v>
      </c>
      <c r="D465" s="8" t="s">
        <v>240</v>
      </c>
      <c r="E465" s="8" t="s">
        <v>387</v>
      </c>
      <c r="F465" s="5"/>
      <c r="G465" s="13">
        <f t="shared" si="164"/>
        <v>0</v>
      </c>
      <c r="H465" s="16">
        <f>H466</f>
        <v>0</v>
      </c>
      <c r="I465" s="16">
        <f>I466</f>
        <v>0</v>
      </c>
      <c r="J465" s="13">
        <f t="shared" si="165"/>
        <v>0</v>
      </c>
      <c r="K465" s="16">
        <f>K466</f>
        <v>0</v>
      </c>
      <c r="L465" s="16">
        <f>L466</f>
        <v>0</v>
      </c>
      <c r="M465" s="13">
        <f t="shared" si="166"/>
        <v>0</v>
      </c>
      <c r="N465" s="16">
        <f>N466</f>
        <v>0</v>
      </c>
      <c r="O465" s="16">
        <f>O466</f>
        <v>0</v>
      </c>
    </row>
    <row r="466" spans="1:15" x14ac:dyDescent="0.25">
      <c r="A466" s="1" t="s">
        <v>64</v>
      </c>
      <c r="B466" s="59">
        <v>854</v>
      </c>
      <c r="C466" s="5" t="s">
        <v>244</v>
      </c>
      <c r="D466" s="8" t="s">
        <v>240</v>
      </c>
      <c r="E466" s="8" t="s">
        <v>387</v>
      </c>
      <c r="F466" s="5" t="s">
        <v>307</v>
      </c>
      <c r="G466" s="13">
        <f t="shared" si="164"/>
        <v>0</v>
      </c>
      <c r="H466" s="16"/>
      <c r="I466" s="16"/>
      <c r="J466" s="13">
        <f t="shared" si="165"/>
        <v>0</v>
      </c>
      <c r="K466" s="16"/>
      <c r="L466" s="16"/>
      <c r="M466" s="13">
        <f t="shared" si="166"/>
        <v>0</v>
      </c>
      <c r="N466" s="16"/>
      <c r="O466" s="16"/>
    </row>
    <row r="467" spans="1:15" ht="22.5" x14ac:dyDescent="0.25">
      <c r="A467" s="1" t="s">
        <v>112</v>
      </c>
      <c r="B467" s="59">
        <v>854</v>
      </c>
      <c r="C467" s="5" t="s">
        <v>244</v>
      </c>
      <c r="D467" s="8" t="s">
        <v>240</v>
      </c>
      <c r="E467" s="8" t="s">
        <v>352</v>
      </c>
      <c r="F467" s="5"/>
      <c r="G467" s="13">
        <f t="shared" si="164"/>
        <v>41.7</v>
      </c>
      <c r="H467" s="16">
        <f>H468</f>
        <v>41.7</v>
      </c>
      <c r="I467" s="16">
        <f>I468</f>
        <v>0</v>
      </c>
      <c r="J467" s="13">
        <f t="shared" si="165"/>
        <v>0</v>
      </c>
      <c r="K467" s="16">
        <f>K468</f>
        <v>0</v>
      </c>
      <c r="L467" s="16">
        <f>L468</f>
        <v>0</v>
      </c>
      <c r="M467" s="13">
        <f t="shared" si="166"/>
        <v>0</v>
      </c>
      <c r="N467" s="16">
        <f>N468</f>
        <v>0</v>
      </c>
      <c r="O467" s="16">
        <f>O468</f>
        <v>0</v>
      </c>
    </row>
    <row r="468" spans="1:15" ht="33.75" x14ac:dyDescent="0.25">
      <c r="A468" s="1" t="s">
        <v>113</v>
      </c>
      <c r="B468" s="59">
        <v>854</v>
      </c>
      <c r="C468" s="5" t="s">
        <v>244</v>
      </c>
      <c r="D468" s="8" t="s">
        <v>240</v>
      </c>
      <c r="E468" s="8" t="s">
        <v>353</v>
      </c>
      <c r="F468" s="5"/>
      <c r="G468" s="13">
        <f t="shared" si="164"/>
        <v>41.7</v>
      </c>
      <c r="H468" s="16">
        <f>H469</f>
        <v>41.7</v>
      </c>
      <c r="I468" s="16">
        <f>I469</f>
        <v>0</v>
      </c>
      <c r="J468" s="13">
        <f t="shared" si="165"/>
        <v>0</v>
      </c>
      <c r="K468" s="16">
        <f>K469</f>
        <v>0</v>
      </c>
      <c r="L468" s="16">
        <f>L469</f>
        <v>0</v>
      </c>
      <c r="M468" s="13">
        <f t="shared" si="166"/>
        <v>0</v>
      </c>
      <c r="N468" s="16">
        <f>N469</f>
        <v>0</v>
      </c>
      <c r="O468" s="16">
        <f>O469</f>
        <v>0</v>
      </c>
    </row>
    <row r="469" spans="1:15" x14ac:dyDescent="0.25">
      <c r="A469" s="1" t="s">
        <v>64</v>
      </c>
      <c r="B469" s="59">
        <v>854</v>
      </c>
      <c r="C469" s="5" t="s">
        <v>244</v>
      </c>
      <c r="D469" s="8" t="s">
        <v>240</v>
      </c>
      <c r="E469" s="8" t="s">
        <v>353</v>
      </c>
      <c r="F469" s="5" t="s">
        <v>307</v>
      </c>
      <c r="G469" s="13">
        <f t="shared" si="164"/>
        <v>41.7</v>
      </c>
      <c r="H469" s="16">
        <v>41.7</v>
      </c>
      <c r="I469" s="16"/>
      <c r="J469" s="13">
        <f t="shared" si="165"/>
        <v>0</v>
      </c>
      <c r="K469" s="16"/>
      <c r="L469" s="16"/>
      <c r="M469" s="13">
        <f t="shared" si="166"/>
        <v>0</v>
      </c>
      <c r="N469" s="16"/>
      <c r="O469" s="16"/>
    </row>
    <row r="470" spans="1:15" ht="33.75" x14ac:dyDescent="0.25">
      <c r="A470" s="1" t="s">
        <v>503</v>
      </c>
      <c r="B470" s="59">
        <v>854</v>
      </c>
      <c r="C470" s="5" t="s">
        <v>244</v>
      </c>
      <c r="D470" s="8" t="s">
        <v>240</v>
      </c>
      <c r="E470" s="8" t="s">
        <v>414</v>
      </c>
      <c r="F470" s="5"/>
      <c r="G470" s="13">
        <f t="shared" si="164"/>
        <v>0</v>
      </c>
      <c r="H470" s="16"/>
      <c r="I470" s="16"/>
      <c r="J470" s="13">
        <f t="shared" si="165"/>
        <v>0</v>
      </c>
      <c r="K470" s="16"/>
      <c r="L470" s="16"/>
      <c r="M470" s="13">
        <f t="shared" si="166"/>
        <v>21137.997800000001</v>
      </c>
      <c r="N470" s="16">
        <f>N471</f>
        <v>1202.75</v>
      </c>
      <c r="O470" s="16">
        <f>O471</f>
        <v>19935.247800000001</v>
      </c>
    </row>
    <row r="471" spans="1:15" ht="33.75" x14ac:dyDescent="0.25">
      <c r="A471" s="1" t="s">
        <v>502</v>
      </c>
      <c r="B471" s="59">
        <v>854</v>
      </c>
      <c r="C471" s="5" t="s">
        <v>244</v>
      </c>
      <c r="D471" s="8" t="s">
        <v>240</v>
      </c>
      <c r="E471" s="8" t="s">
        <v>504</v>
      </c>
      <c r="F471" s="5"/>
      <c r="G471" s="13">
        <f t="shared" si="164"/>
        <v>0</v>
      </c>
      <c r="H471" s="16"/>
      <c r="I471" s="16"/>
      <c r="J471" s="13">
        <f t="shared" si="165"/>
        <v>0</v>
      </c>
      <c r="K471" s="16"/>
      <c r="L471" s="16"/>
      <c r="M471" s="13">
        <f t="shared" si="166"/>
        <v>21137.997800000001</v>
      </c>
      <c r="N471" s="16">
        <f>N472</f>
        <v>1202.75</v>
      </c>
      <c r="O471" s="16">
        <f>O472</f>
        <v>19935.247800000001</v>
      </c>
    </row>
    <row r="472" spans="1:15" x14ac:dyDescent="0.25">
      <c r="A472" s="1" t="s">
        <v>64</v>
      </c>
      <c r="B472" s="59">
        <v>854</v>
      </c>
      <c r="C472" s="5" t="s">
        <v>244</v>
      </c>
      <c r="D472" s="8" t="s">
        <v>240</v>
      </c>
      <c r="E472" s="8" t="s">
        <v>504</v>
      </c>
      <c r="F472" s="5" t="s">
        <v>307</v>
      </c>
      <c r="G472" s="13"/>
      <c r="H472" s="16"/>
      <c r="I472" s="16"/>
      <c r="J472" s="13"/>
      <c r="K472" s="16"/>
      <c r="L472" s="16"/>
      <c r="M472" s="13">
        <f t="shared" si="166"/>
        <v>21137.997800000001</v>
      </c>
      <c r="N472" s="16">
        <v>1202.75</v>
      </c>
      <c r="O472" s="16">
        <v>19935.247800000001</v>
      </c>
    </row>
    <row r="473" spans="1:15" ht="22.5" x14ac:dyDescent="0.25">
      <c r="A473" s="1" t="s">
        <v>142</v>
      </c>
      <c r="B473" s="59">
        <v>854</v>
      </c>
      <c r="C473" s="5" t="s">
        <v>244</v>
      </c>
      <c r="D473" s="8" t="s">
        <v>240</v>
      </c>
      <c r="E473" s="8" t="s">
        <v>388</v>
      </c>
      <c r="F473" s="5"/>
      <c r="G473" s="13">
        <f t="shared" si="164"/>
        <v>0</v>
      </c>
      <c r="H473" s="16">
        <f>H474+H478</f>
        <v>0</v>
      </c>
      <c r="I473" s="16">
        <f>I474+I478</f>
        <v>0</v>
      </c>
      <c r="J473" s="13">
        <f t="shared" si="165"/>
        <v>0</v>
      </c>
      <c r="K473" s="16">
        <f>K474+K478</f>
        <v>0</v>
      </c>
      <c r="L473" s="16">
        <f>L474+L478</f>
        <v>0</v>
      </c>
      <c r="M473" s="13">
        <f t="shared" si="166"/>
        <v>0</v>
      </c>
      <c r="N473" s="16">
        <f>N474+N478</f>
        <v>0</v>
      </c>
      <c r="O473" s="16">
        <f>O474+O478</f>
        <v>0</v>
      </c>
    </row>
    <row r="474" spans="1:15" x14ac:dyDescent="0.25">
      <c r="A474" s="1" t="s">
        <v>86</v>
      </c>
      <c r="B474" s="59">
        <v>854</v>
      </c>
      <c r="C474" s="5" t="s">
        <v>244</v>
      </c>
      <c r="D474" s="8" t="s">
        <v>240</v>
      </c>
      <c r="E474" s="8" t="s">
        <v>389</v>
      </c>
      <c r="F474" s="5"/>
      <c r="G474" s="13">
        <f t="shared" si="164"/>
        <v>0</v>
      </c>
      <c r="H474" s="16">
        <f t="shared" ref="H474:I476" si="167">H475</f>
        <v>0</v>
      </c>
      <c r="I474" s="16">
        <f t="shared" si="167"/>
        <v>0</v>
      </c>
      <c r="J474" s="13">
        <f t="shared" si="165"/>
        <v>0</v>
      </c>
      <c r="K474" s="16">
        <f t="shared" ref="K474:K476" si="168">K475</f>
        <v>0</v>
      </c>
      <c r="L474" s="16">
        <f t="shared" ref="L474:L476" si="169">L475</f>
        <v>0</v>
      </c>
      <c r="M474" s="13">
        <f t="shared" si="166"/>
        <v>0</v>
      </c>
      <c r="N474" s="16">
        <f t="shared" ref="N474:N476" si="170">N475</f>
        <v>0</v>
      </c>
      <c r="O474" s="16">
        <f t="shared" ref="O474:O476" si="171">O475</f>
        <v>0</v>
      </c>
    </row>
    <row r="475" spans="1:15" ht="22.5" x14ac:dyDescent="0.25">
      <c r="A475" s="1" t="s">
        <v>143</v>
      </c>
      <c r="B475" s="59">
        <v>854</v>
      </c>
      <c r="C475" s="5" t="s">
        <v>244</v>
      </c>
      <c r="D475" s="8" t="s">
        <v>240</v>
      </c>
      <c r="E475" s="8" t="s">
        <v>390</v>
      </c>
      <c r="F475" s="5"/>
      <c r="G475" s="13">
        <f t="shared" si="164"/>
        <v>0</v>
      </c>
      <c r="H475" s="16">
        <f t="shared" si="167"/>
        <v>0</v>
      </c>
      <c r="I475" s="16">
        <f t="shared" si="167"/>
        <v>0</v>
      </c>
      <c r="J475" s="13">
        <f t="shared" si="165"/>
        <v>0</v>
      </c>
      <c r="K475" s="16">
        <f t="shared" si="168"/>
        <v>0</v>
      </c>
      <c r="L475" s="16">
        <f t="shared" si="169"/>
        <v>0</v>
      </c>
      <c r="M475" s="13">
        <f t="shared" si="166"/>
        <v>0</v>
      </c>
      <c r="N475" s="16">
        <f t="shared" si="170"/>
        <v>0</v>
      </c>
      <c r="O475" s="16">
        <f t="shared" si="171"/>
        <v>0</v>
      </c>
    </row>
    <row r="476" spans="1:15" ht="67.5" x14ac:dyDescent="0.25">
      <c r="A476" s="1" t="s">
        <v>144</v>
      </c>
      <c r="B476" s="59">
        <v>854</v>
      </c>
      <c r="C476" s="5" t="s">
        <v>244</v>
      </c>
      <c r="D476" s="8" t="s">
        <v>240</v>
      </c>
      <c r="E476" s="8" t="s">
        <v>391</v>
      </c>
      <c r="F476" s="5"/>
      <c r="G476" s="13">
        <f t="shared" si="164"/>
        <v>0</v>
      </c>
      <c r="H476" s="16">
        <f t="shared" si="167"/>
        <v>0</v>
      </c>
      <c r="I476" s="16">
        <f t="shared" si="167"/>
        <v>0</v>
      </c>
      <c r="J476" s="13">
        <f t="shared" si="165"/>
        <v>0</v>
      </c>
      <c r="K476" s="16">
        <f t="shared" si="168"/>
        <v>0</v>
      </c>
      <c r="L476" s="16">
        <f t="shared" si="169"/>
        <v>0</v>
      </c>
      <c r="M476" s="13">
        <f t="shared" si="166"/>
        <v>0</v>
      </c>
      <c r="N476" s="16">
        <f t="shared" si="170"/>
        <v>0</v>
      </c>
      <c r="O476" s="16">
        <f t="shared" si="171"/>
        <v>0</v>
      </c>
    </row>
    <row r="477" spans="1:15" x14ac:dyDescent="0.25">
      <c r="A477" s="1" t="s">
        <v>64</v>
      </c>
      <c r="B477" s="59">
        <v>854</v>
      </c>
      <c r="C477" s="5" t="s">
        <v>244</v>
      </c>
      <c r="D477" s="8" t="s">
        <v>240</v>
      </c>
      <c r="E477" s="8" t="s">
        <v>391</v>
      </c>
      <c r="F477" s="5" t="s">
        <v>307</v>
      </c>
      <c r="G477" s="13">
        <f t="shared" si="164"/>
        <v>0</v>
      </c>
      <c r="H477" s="16"/>
      <c r="I477" s="16"/>
      <c r="J477" s="13">
        <f t="shared" si="165"/>
        <v>0</v>
      </c>
      <c r="K477" s="16"/>
      <c r="L477" s="16"/>
      <c r="M477" s="13">
        <f t="shared" si="166"/>
        <v>0</v>
      </c>
      <c r="N477" s="16"/>
      <c r="O477" s="16"/>
    </row>
    <row r="478" spans="1:15" ht="22.5" x14ac:dyDescent="0.25">
      <c r="A478" s="1" t="s">
        <v>145</v>
      </c>
      <c r="B478" s="59">
        <v>854</v>
      </c>
      <c r="C478" s="5" t="s">
        <v>244</v>
      </c>
      <c r="D478" s="8" t="s">
        <v>240</v>
      </c>
      <c r="E478" s="8" t="s">
        <v>392</v>
      </c>
      <c r="F478" s="5"/>
      <c r="G478" s="13">
        <f t="shared" si="164"/>
        <v>0</v>
      </c>
      <c r="H478" s="16">
        <f>H479</f>
        <v>0</v>
      </c>
      <c r="I478" s="16">
        <f>I479</f>
        <v>0</v>
      </c>
      <c r="J478" s="13">
        <f t="shared" si="165"/>
        <v>0</v>
      </c>
      <c r="K478" s="16">
        <f>K479</f>
        <v>0</v>
      </c>
      <c r="L478" s="16">
        <f>L479</f>
        <v>0</v>
      </c>
      <c r="M478" s="13">
        <f t="shared" si="166"/>
        <v>0</v>
      </c>
      <c r="N478" s="16">
        <f>N479</f>
        <v>0</v>
      </c>
      <c r="O478" s="16">
        <f>O479</f>
        <v>0</v>
      </c>
    </row>
    <row r="479" spans="1:15" ht="33.75" x14ac:dyDescent="0.25">
      <c r="A479" s="1" t="s">
        <v>146</v>
      </c>
      <c r="B479" s="59">
        <v>854</v>
      </c>
      <c r="C479" s="5" t="s">
        <v>244</v>
      </c>
      <c r="D479" s="8" t="s">
        <v>240</v>
      </c>
      <c r="E479" s="8" t="s">
        <v>393</v>
      </c>
      <c r="F479" s="5"/>
      <c r="G479" s="13">
        <f t="shared" si="164"/>
        <v>0</v>
      </c>
      <c r="H479" s="16">
        <f>H480</f>
        <v>0</v>
      </c>
      <c r="I479" s="16">
        <f>I480</f>
        <v>0</v>
      </c>
      <c r="J479" s="13">
        <f t="shared" si="165"/>
        <v>0</v>
      </c>
      <c r="K479" s="16">
        <f>K480</f>
        <v>0</v>
      </c>
      <c r="L479" s="16">
        <f>L480</f>
        <v>0</v>
      </c>
      <c r="M479" s="13">
        <f t="shared" si="166"/>
        <v>0</v>
      </c>
      <c r="N479" s="16">
        <f>N480</f>
        <v>0</v>
      </c>
      <c r="O479" s="16">
        <f>O480</f>
        <v>0</v>
      </c>
    </row>
    <row r="480" spans="1:15" x14ac:dyDescent="0.25">
      <c r="A480" s="1" t="s">
        <v>64</v>
      </c>
      <c r="B480" s="59">
        <v>854</v>
      </c>
      <c r="C480" s="5" t="s">
        <v>244</v>
      </c>
      <c r="D480" s="8" t="s">
        <v>240</v>
      </c>
      <c r="E480" s="8" t="s">
        <v>393</v>
      </c>
      <c r="F480" s="5" t="s">
        <v>307</v>
      </c>
      <c r="G480" s="13">
        <f t="shared" si="164"/>
        <v>0</v>
      </c>
      <c r="H480" s="16"/>
      <c r="I480" s="16"/>
      <c r="J480" s="13">
        <f t="shared" si="165"/>
        <v>0</v>
      </c>
      <c r="K480" s="16"/>
      <c r="L480" s="16"/>
      <c r="M480" s="13">
        <f t="shared" si="166"/>
        <v>0</v>
      </c>
      <c r="N480" s="16"/>
      <c r="O480" s="16"/>
    </row>
    <row r="481" spans="1:15" ht="22.5" x14ac:dyDescent="0.25">
      <c r="A481" s="1" t="s">
        <v>136</v>
      </c>
      <c r="B481" s="59">
        <v>854</v>
      </c>
      <c r="C481" s="5" t="s">
        <v>244</v>
      </c>
      <c r="D481" s="8" t="s">
        <v>240</v>
      </c>
      <c r="E481" s="8" t="s">
        <v>380</v>
      </c>
      <c r="F481" s="5"/>
      <c r="G481" s="13">
        <f t="shared" si="164"/>
        <v>190.6</v>
      </c>
      <c r="H481" s="16">
        <f>H484</f>
        <v>190.6</v>
      </c>
      <c r="I481" s="16">
        <f>I484</f>
        <v>0</v>
      </c>
      <c r="J481" s="13">
        <f t="shared" si="165"/>
        <v>0</v>
      </c>
      <c r="K481" s="16">
        <f>K484</f>
        <v>0</v>
      </c>
      <c r="L481" s="16">
        <f>L484</f>
        <v>0</v>
      </c>
      <c r="M481" s="13">
        <f t="shared" si="166"/>
        <v>0</v>
      </c>
      <c r="N481" s="16">
        <f>N484</f>
        <v>0</v>
      </c>
      <c r="O481" s="16">
        <f>O484</f>
        <v>0</v>
      </c>
    </row>
    <row r="482" spans="1:15" x14ac:dyDescent="0.25">
      <c r="A482" s="1" t="s">
        <v>17</v>
      </c>
      <c r="B482" s="59">
        <v>854</v>
      </c>
      <c r="C482" s="5" t="s">
        <v>244</v>
      </c>
      <c r="D482" s="8" t="s">
        <v>240</v>
      </c>
      <c r="E482" s="8" t="s">
        <v>381</v>
      </c>
      <c r="F482" s="5"/>
      <c r="G482" s="13">
        <f t="shared" si="164"/>
        <v>190.6</v>
      </c>
      <c r="H482" s="16">
        <f>H484</f>
        <v>190.6</v>
      </c>
      <c r="I482" s="16">
        <f>I484</f>
        <v>0</v>
      </c>
      <c r="J482" s="13">
        <f t="shared" si="165"/>
        <v>0</v>
      </c>
      <c r="K482" s="16">
        <f>K484</f>
        <v>0</v>
      </c>
      <c r="L482" s="16">
        <f>L484</f>
        <v>0</v>
      </c>
      <c r="M482" s="13">
        <f t="shared" si="166"/>
        <v>0</v>
      </c>
      <c r="N482" s="16">
        <f>N484</f>
        <v>0</v>
      </c>
      <c r="O482" s="16">
        <f>O484</f>
        <v>0</v>
      </c>
    </row>
    <row r="483" spans="1:15" ht="33.75" x14ac:dyDescent="0.25">
      <c r="A483" s="1" t="s">
        <v>137</v>
      </c>
      <c r="B483" s="59">
        <v>854</v>
      </c>
      <c r="C483" s="5" t="s">
        <v>244</v>
      </c>
      <c r="D483" s="8" t="s">
        <v>240</v>
      </c>
      <c r="E483" s="8" t="s">
        <v>382</v>
      </c>
      <c r="F483" s="5"/>
      <c r="G483" s="13">
        <f t="shared" si="164"/>
        <v>190.6</v>
      </c>
      <c r="H483" s="16">
        <f>H484</f>
        <v>190.6</v>
      </c>
      <c r="I483" s="16">
        <f>I484</f>
        <v>0</v>
      </c>
      <c r="J483" s="13">
        <f t="shared" si="165"/>
        <v>0</v>
      </c>
      <c r="K483" s="16">
        <f>K484</f>
        <v>0</v>
      </c>
      <c r="L483" s="16">
        <f>L484</f>
        <v>0</v>
      </c>
      <c r="M483" s="13">
        <f t="shared" si="166"/>
        <v>0</v>
      </c>
      <c r="N483" s="16">
        <f>N484</f>
        <v>0</v>
      </c>
      <c r="O483" s="16">
        <f>O484</f>
        <v>0</v>
      </c>
    </row>
    <row r="484" spans="1:15" ht="22.5" x14ac:dyDescent="0.25">
      <c r="A484" s="1" t="s">
        <v>138</v>
      </c>
      <c r="B484" s="59">
        <v>854</v>
      </c>
      <c r="C484" s="5" t="s">
        <v>244</v>
      </c>
      <c r="D484" s="8" t="s">
        <v>240</v>
      </c>
      <c r="E484" s="8" t="s">
        <v>383</v>
      </c>
      <c r="F484" s="5"/>
      <c r="G484" s="13">
        <f t="shared" si="164"/>
        <v>190.6</v>
      </c>
      <c r="H484" s="16">
        <f>H485</f>
        <v>190.6</v>
      </c>
      <c r="I484" s="16">
        <f>I485</f>
        <v>0</v>
      </c>
      <c r="J484" s="13">
        <f t="shared" si="165"/>
        <v>0</v>
      </c>
      <c r="K484" s="16">
        <f>K485</f>
        <v>0</v>
      </c>
      <c r="L484" s="16">
        <f>L485</f>
        <v>0</v>
      </c>
      <c r="M484" s="13">
        <f t="shared" si="166"/>
        <v>0</v>
      </c>
      <c r="N484" s="16">
        <f>N485</f>
        <v>0</v>
      </c>
      <c r="O484" s="16">
        <f>O485</f>
        <v>0</v>
      </c>
    </row>
    <row r="485" spans="1:15" x14ac:dyDescent="0.25">
      <c r="A485" s="1" t="s">
        <v>64</v>
      </c>
      <c r="B485" s="59">
        <v>854</v>
      </c>
      <c r="C485" s="5" t="s">
        <v>244</v>
      </c>
      <c r="D485" s="8" t="s">
        <v>240</v>
      </c>
      <c r="E485" s="8" t="s">
        <v>383</v>
      </c>
      <c r="F485" s="5" t="s">
        <v>307</v>
      </c>
      <c r="G485" s="13">
        <f t="shared" si="164"/>
        <v>190.6</v>
      </c>
      <c r="H485" s="16">
        <v>190.6</v>
      </c>
      <c r="I485" s="16"/>
      <c r="J485" s="13">
        <f t="shared" si="165"/>
        <v>0</v>
      </c>
      <c r="K485" s="16"/>
      <c r="L485" s="16"/>
      <c r="M485" s="13">
        <f t="shared" si="166"/>
        <v>0</v>
      </c>
      <c r="N485" s="16"/>
      <c r="O485" s="16"/>
    </row>
    <row r="486" spans="1:15" ht="45" x14ac:dyDescent="0.25">
      <c r="A486" s="1" t="s">
        <v>32</v>
      </c>
      <c r="B486" s="59">
        <v>854</v>
      </c>
      <c r="C486" s="5" t="s">
        <v>244</v>
      </c>
      <c r="D486" s="8" t="s">
        <v>240</v>
      </c>
      <c r="E486" s="8" t="s">
        <v>276</v>
      </c>
      <c r="F486" s="5"/>
      <c r="G486" s="13">
        <f t="shared" si="164"/>
        <v>435.1</v>
      </c>
      <c r="H486" s="16">
        <f>H489</f>
        <v>435.1</v>
      </c>
      <c r="I486" s="16">
        <f>I489</f>
        <v>0</v>
      </c>
      <c r="J486" s="13">
        <f t="shared" si="165"/>
        <v>291.7</v>
      </c>
      <c r="K486" s="16">
        <f>K489</f>
        <v>291.7</v>
      </c>
      <c r="L486" s="16">
        <f>L489</f>
        <v>0</v>
      </c>
      <c r="M486" s="13">
        <f t="shared" si="166"/>
        <v>362.1</v>
      </c>
      <c r="N486" s="16">
        <f>N489</f>
        <v>362.1</v>
      </c>
      <c r="O486" s="16">
        <f>O489</f>
        <v>0</v>
      </c>
    </row>
    <row r="487" spans="1:15" x14ac:dyDescent="0.25">
      <c r="A487" s="1" t="s">
        <v>17</v>
      </c>
      <c r="B487" s="59">
        <v>854</v>
      </c>
      <c r="C487" s="5" t="s">
        <v>244</v>
      </c>
      <c r="D487" s="8" t="s">
        <v>240</v>
      </c>
      <c r="E487" s="8" t="s">
        <v>277</v>
      </c>
      <c r="F487" s="5"/>
      <c r="G487" s="13">
        <f t="shared" si="164"/>
        <v>435.1</v>
      </c>
      <c r="H487" s="16">
        <f>H489</f>
        <v>435.1</v>
      </c>
      <c r="I487" s="16">
        <f>I489</f>
        <v>0</v>
      </c>
      <c r="J487" s="13">
        <f t="shared" si="165"/>
        <v>291.7</v>
      </c>
      <c r="K487" s="16">
        <f>K489</f>
        <v>291.7</v>
      </c>
      <c r="L487" s="16">
        <f>L489</f>
        <v>0</v>
      </c>
      <c r="M487" s="13">
        <f t="shared" si="166"/>
        <v>362.1</v>
      </c>
      <c r="N487" s="16">
        <f>N489</f>
        <v>362.1</v>
      </c>
      <c r="O487" s="16">
        <f>O489</f>
        <v>0</v>
      </c>
    </row>
    <row r="488" spans="1:15" ht="33.75" x14ac:dyDescent="0.25">
      <c r="A488" s="1" t="s">
        <v>114</v>
      </c>
      <c r="B488" s="59">
        <v>854</v>
      </c>
      <c r="C488" s="5" t="s">
        <v>244</v>
      </c>
      <c r="D488" s="8" t="s">
        <v>240</v>
      </c>
      <c r="E488" s="8" t="s">
        <v>354</v>
      </c>
      <c r="F488" s="5"/>
      <c r="G488" s="13">
        <f t="shared" si="164"/>
        <v>435.1</v>
      </c>
      <c r="H488" s="16">
        <f>H489</f>
        <v>435.1</v>
      </c>
      <c r="I488" s="16">
        <f>I489</f>
        <v>0</v>
      </c>
      <c r="J488" s="13">
        <f t="shared" si="165"/>
        <v>291.7</v>
      </c>
      <c r="K488" s="16">
        <f>K489</f>
        <v>291.7</v>
      </c>
      <c r="L488" s="16">
        <f>L489</f>
        <v>0</v>
      </c>
      <c r="M488" s="13">
        <f t="shared" si="166"/>
        <v>362.1</v>
      </c>
      <c r="N488" s="16">
        <f>N489</f>
        <v>362.1</v>
      </c>
      <c r="O488" s="16">
        <f>O489</f>
        <v>0</v>
      </c>
    </row>
    <row r="489" spans="1:15" ht="22.5" x14ac:dyDescent="0.25">
      <c r="A489" s="1" t="s">
        <v>41</v>
      </c>
      <c r="B489" s="59">
        <v>854</v>
      </c>
      <c r="C489" s="5" t="s">
        <v>244</v>
      </c>
      <c r="D489" s="8" t="s">
        <v>240</v>
      </c>
      <c r="E489" s="8" t="s">
        <v>355</v>
      </c>
      <c r="F489" s="5"/>
      <c r="G489" s="13">
        <f t="shared" si="164"/>
        <v>435.1</v>
      </c>
      <c r="H489" s="16">
        <f>H490</f>
        <v>435.1</v>
      </c>
      <c r="I489" s="16">
        <f>I490</f>
        <v>0</v>
      </c>
      <c r="J489" s="13">
        <f t="shared" si="165"/>
        <v>291.7</v>
      </c>
      <c r="K489" s="16">
        <f>K490</f>
        <v>291.7</v>
      </c>
      <c r="L489" s="16">
        <f>L490</f>
        <v>0</v>
      </c>
      <c r="M489" s="13">
        <f t="shared" si="166"/>
        <v>362.1</v>
      </c>
      <c r="N489" s="16">
        <f>N490</f>
        <v>362.1</v>
      </c>
      <c r="O489" s="16">
        <f>O490</f>
        <v>0</v>
      </c>
    </row>
    <row r="490" spans="1:15" x14ac:dyDescent="0.25">
      <c r="A490" s="1" t="s">
        <v>64</v>
      </c>
      <c r="B490" s="59">
        <v>854</v>
      </c>
      <c r="C490" s="5" t="s">
        <v>244</v>
      </c>
      <c r="D490" s="8" t="s">
        <v>240</v>
      </c>
      <c r="E490" s="8" t="s">
        <v>355</v>
      </c>
      <c r="F490" s="5" t="s">
        <v>307</v>
      </c>
      <c r="G490" s="13">
        <f t="shared" si="164"/>
        <v>435.1</v>
      </c>
      <c r="H490" s="16">
        <f>74+50+178.2+27+6.3+52+6.6+41</f>
        <v>435.1</v>
      </c>
      <c r="I490" s="16"/>
      <c r="J490" s="13">
        <f t="shared" si="165"/>
        <v>291.7</v>
      </c>
      <c r="K490" s="16">
        <v>291.7</v>
      </c>
      <c r="L490" s="16"/>
      <c r="M490" s="13">
        <f t="shared" si="166"/>
        <v>362.1</v>
      </c>
      <c r="N490" s="16">
        <v>362.1</v>
      </c>
      <c r="O490" s="16"/>
    </row>
    <row r="491" spans="1:15" ht="33.75" x14ac:dyDescent="0.25">
      <c r="A491" s="1" t="s">
        <v>35</v>
      </c>
      <c r="B491" s="59">
        <v>854</v>
      </c>
      <c r="C491" s="5" t="s">
        <v>244</v>
      </c>
      <c r="D491" s="8" t="s">
        <v>240</v>
      </c>
      <c r="E491" s="8" t="s">
        <v>280</v>
      </c>
      <c r="F491" s="5"/>
      <c r="G491" s="13">
        <f t="shared" si="164"/>
        <v>395.5</v>
      </c>
      <c r="H491" s="16">
        <f>H493</f>
        <v>395.5</v>
      </c>
      <c r="I491" s="16">
        <f>I493</f>
        <v>0</v>
      </c>
      <c r="J491" s="13">
        <f t="shared" si="165"/>
        <v>277.10000000000002</v>
      </c>
      <c r="K491" s="16">
        <f>K493</f>
        <v>277.10000000000002</v>
      </c>
      <c r="L491" s="16">
        <f>L493</f>
        <v>0</v>
      </c>
      <c r="M491" s="13">
        <f t="shared" si="166"/>
        <v>277.10000000000002</v>
      </c>
      <c r="N491" s="16">
        <f>N493</f>
        <v>277.10000000000002</v>
      </c>
      <c r="O491" s="16">
        <f>O493</f>
        <v>0</v>
      </c>
    </row>
    <row r="492" spans="1:15" x14ac:dyDescent="0.25">
      <c r="A492" s="1" t="s">
        <v>17</v>
      </c>
      <c r="B492" s="59">
        <v>854</v>
      </c>
      <c r="C492" s="5" t="s">
        <v>244</v>
      </c>
      <c r="D492" s="8" t="s">
        <v>240</v>
      </c>
      <c r="E492" s="8" t="s">
        <v>281</v>
      </c>
      <c r="F492" s="5"/>
      <c r="G492" s="13">
        <f t="shared" si="164"/>
        <v>395.5</v>
      </c>
      <c r="H492" s="16">
        <f t="shared" ref="H492:I494" si="172">H493</f>
        <v>395.5</v>
      </c>
      <c r="I492" s="16">
        <f t="shared" si="172"/>
        <v>0</v>
      </c>
      <c r="J492" s="13">
        <f t="shared" si="165"/>
        <v>277.10000000000002</v>
      </c>
      <c r="K492" s="16">
        <f t="shared" ref="K492:K494" si="173">K493</f>
        <v>277.10000000000002</v>
      </c>
      <c r="L492" s="16">
        <f t="shared" ref="L492:L494" si="174">L493</f>
        <v>0</v>
      </c>
      <c r="M492" s="13">
        <f t="shared" si="166"/>
        <v>277.10000000000002</v>
      </c>
      <c r="N492" s="16">
        <f t="shared" ref="N492:N494" si="175">N493</f>
        <v>277.10000000000002</v>
      </c>
      <c r="O492" s="16">
        <f t="shared" ref="O492:O494" si="176">O493</f>
        <v>0</v>
      </c>
    </row>
    <row r="493" spans="1:15" ht="33.75" x14ac:dyDescent="0.25">
      <c r="A493" s="17" t="s">
        <v>115</v>
      </c>
      <c r="B493" s="59">
        <v>854</v>
      </c>
      <c r="C493" s="18" t="s">
        <v>244</v>
      </c>
      <c r="D493" s="19" t="s">
        <v>240</v>
      </c>
      <c r="E493" s="19" t="s">
        <v>356</v>
      </c>
      <c r="F493" s="18"/>
      <c r="G493" s="33">
        <f t="shared" si="164"/>
        <v>395.5</v>
      </c>
      <c r="H493" s="33">
        <f t="shared" si="172"/>
        <v>395.5</v>
      </c>
      <c r="I493" s="33">
        <f t="shared" si="172"/>
        <v>0</v>
      </c>
      <c r="J493" s="33">
        <f t="shared" si="165"/>
        <v>277.10000000000002</v>
      </c>
      <c r="K493" s="33">
        <f t="shared" si="173"/>
        <v>277.10000000000002</v>
      </c>
      <c r="L493" s="33">
        <f t="shared" si="174"/>
        <v>0</v>
      </c>
      <c r="M493" s="33">
        <f t="shared" si="166"/>
        <v>277.10000000000002</v>
      </c>
      <c r="N493" s="16">
        <f t="shared" si="175"/>
        <v>277.10000000000002</v>
      </c>
      <c r="O493" s="16">
        <f t="shared" si="176"/>
        <v>0</v>
      </c>
    </row>
    <row r="494" spans="1:15" ht="22.5" x14ac:dyDescent="0.25">
      <c r="A494" s="17" t="s">
        <v>116</v>
      </c>
      <c r="B494" s="59">
        <v>854</v>
      </c>
      <c r="C494" s="18" t="s">
        <v>244</v>
      </c>
      <c r="D494" s="19" t="s">
        <v>240</v>
      </c>
      <c r="E494" s="19" t="s">
        <v>357</v>
      </c>
      <c r="F494" s="18"/>
      <c r="G494" s="33">
        <f t="shared" si="164"/>
        <v>395.5</v>
      </c>
      <c r="H494" s="33">
        <f t="shared" si="172"/>
        <v>395.5</v>
      </c>
      <c r="I494" s="33">
        <f t="shared" si="172"/>
        <v>0</v>
      </c>
      <c r="J494" s="33">
        <f t="shared" si="165"/>
        <v>277.10000000000002</v>
      </c>
      <c r="K494" s="33">
        <f t="shared" si="173"/>
        <v>277.10000000000002</v>
      </c>
      <c r="L494" s="33">
        <f t="shared" si="174"/>
        <v>0</v>
      </c>
      <c r="M494" s="33">
        <f t="shared" si="166"/>
        <v>277.10000000000002</v>
      </c>
      <c r="N494" s="16">
        <f t="shared" si="175"/>
        <v>277.10000000000002</v>
      </c>
      <c r="O494" s="16">
        <f t="shared" si="176"/>
        <v>0</v>
      </c>
    </row>
    <row r="495" spans="1:15" x14ac:dyDescent="0.25">
      <c r="A495" s="17" t="s">
        <v>64</v>
      </c>
      <c r="B495" s="59">
        <v>854</v>
      </c>
      <c r="C495" s="18" t="s">
        <v>244</v>
      </c>
      <c r="D495" s="19" t="s">
        <v>240</v>
      </c>
      <c r="E495" s="19" t="s">
        <v>357</v>
      </c>
      <c r="F495" s="18" t="s">
        <v>307</v>
      </c>
      <c r="G495" s="33">
        <f t="shared" si="164"/>
        <v>395.5</v>
      </c>
      <c r="H495" s="33">
        <f>112.8+164.3+118.4</f>
        <v>395.5</v>
      </c>
      <c r="I495" s="33"/>
      <c r="J495" s="33">
        <f t="shared" si="165"/>
        <v>277.10000000000002</v>
      </c>
      <c r="K495" s="33">
        <v>277.10000000000002</v>
      </c>
      <c r="L495" s="33"/>
      <c r="M495" s="33">
        <f t="shared" si="166"/>
        <v>277.10000000000002</v>
      </c>
      <c r="N495" s="16">
        <v>277.10000000000002</v>
      </c>
      <c r="O495" s="16"/>
    </row>
    <row r="496" spans="1:15" ht="22.5" x14ac:dyDescent="0.25">
      <c r="A496" s="17" t="s">
        <v>492</v>
      </c>
      <c r="B496" s="59">
        <v>854</v>
      </c>
      <c r="C496" s="18" t="s">
        <v>244</v>
      </c>
      <c r="D496" s="19" t="s">
        <v>240</v>
      </c>
      <c r="E496" s="19" t="s">
        <v>495</v>
      </c>
      <c r="F496" s="18"/>
      <c r="G496" s="33">
        <f t="shared" ref="G496:G500" si="177">H496+I496</f>
        <v>440.70148</v>
      </c>
      <c r="H496" s="33">
        <f>H498</f>
        <v>440.70148</v>
      </c>
      <c r="I496" s="33">
        <f>I498</f>
        <v>0</v>
      </c>
      <c r="J496" s="33">
        <f t="shared" ref="J496:J500" si="178">K496+L496</f>
        <v>0</v>
      </c>
      <c r="K496" s="33">
        <f>K498</f>
        <v>0</v>
      </c>
      <c r="L496" s="33">
        <f>L498</f>
        <v>0</v>
      </c>
      <c r="M496" s="33">
        <f t="shared" ref="M496:M500" si="179">N496+O496</f>
        <v>0</v>
      </c>
      <c r="N496" s="21">
        <f>N498</f>
        <v>0</v>
      </c>
      <c r="O496" s="21">
        <f>O498</f>
        <v>0</v>
      </c>
    </row>
    <row r="497" spans="1:22" x14ac:dyDescent="0.25">
      <c r="A497" s="17" t="s">
        <v>17</v>
      </c>
      <c r="B497" s="59">
        <v>854</v>
      </c>
      <c r="C497" s="18" t="s">
        <v>244</v>
      </c>
      <c r="D497" s="19" t="s">
        <v>240</v>
      </c>
      <c r="E497" s="19" t="s">
        <v>496</v>
      </c>
      <c r="F497" s="18"/>
      <c r="G497" s="33">
        <f t="shared" si="177"/>
        <v>440.70148</v>
      </c>
      <c r="H497" s="33">
        <f t="shared" ref="H497:I499" si="180">H498</f>
        <v>440.70148</v>
      </c>
      <c r="I497" s="33">
        <f t="shared" si="180"/>
        <v>0</v>
      </c>
      <c r="J497" s="33">
        <f t="shared" si="178"/>
        <v>0</v>
      </c>
      <c r="K497" s="33">
        <f t="shared" ref="K497:L499" si="181">K498</f>
        <v>0</v>
      </c>
      <c r="L497" s="33">
        <f t="shared" si="181"/>
        <v>0</v>
      </c>
      <c r="M497" s="33">
        <f t="shared" si="179"/>
        <v>0</v>
      </c>
      <c r="N497" s="21">
        <f t="shared" ref="N497:O499" si="182">N498</f>
        <v>0</v>
      </c>
      <c r="O497" s="21">
        <f t="shared" si="182"/>
        <v>0</v>
      </c>
    </row>
    <row r="498" spans="1:22" ht="22.5" x14ac:dyDescent="0.25">
      <c r="A498" s="17" t="s">
        <v>493</v>
      </c>
      <c r="B498" s="59">
        <v>854</v>
      </c>
      <c r="C498" s="18" t="s">
        <v>244</v>
      </c>
      <c r="D498" s="19" t="s">
        <v>240</v>
      </c>
      <c r="E498" s="19" t="s">
        <v>497</v>
      </c>
      <c r="F498" s="18"/>
      <c r="G498" s="33">
        <f t="shared" si="177"/>
        <v>440.70148</v>
      </c>
      <c r="H498" s="33">
        <f t="shared" si="180"/>
        <v>440.70148</v>
      </c>
      <c r="I498" s="33">
        <f t="shared" si="180"/>
        <v>0</v>
      </c>
      <c r="J498" s="33">
        <f t="shared" si="178"/>
        <v>0</v>
      </c>
      <c r="K498" s="33">
        <f t="shared" si="181"/>
        <v>0</v>
      </c>
      <c r="L498" s="33">
        <f t="shared" si="181"/>
        <v>0</v>
      </c>
      <c r="M498" s="33">
        <f t="shared" si="179"/>
        <v>0</v>
      </c>
      <c r="N498" s="21">
        <f t="shared" si="182"/>
        <v>0</v>
      </c>
      <c r="O498" s="21">
        <f t="shared" si="182"/>
        <v>0</v>
      </c>
    </row>
    <row r="499" spans="1:22" x14ac:dyDescent="0.25">
      <c r="A499" s="30" t="s">
        <v>494</v>
      </c>
      <c r="B499" s="59">
        <v>854</v>
      </c>
      <c r="C499" s="18" t="s">
        <v>244</v>
      </c>
      <c r="D499" s="19" t="s">
        <v>240</v>
      </c>
      <c r="E499" s="19" t="s">
        <v>498</v>
      </c>
      <c r="F499" s="18"/>
      <c r="G499" s="33">
        <f t="shared" si="177"/>
        <v>440.70148</v>
      </c>
      <c r="H499" s="33">
        <f t="shared" si="180"/>
        <v>440.70148</v>
      </c>
      <c r="I499" s="33">
        <f t="shared" si="180"/>
        <v>0</v>
      </c>
      <c r="J499" s="33">
        <f t="shared" si="178"/>
        <v>0</v>
      </c>
      <c r="K499" s="33">
        <f t="shared" si="181"/>
        <v>0</v>
      </c>
      <c r="L499" s="33">
        <f t="shared" si="181"/>
        <v>0</v>
      </c>
      <c r="M499" s="33">
        <f t="shared" si="179"/>
        <v>0</v>
      </c>
      <c r="N499" s="21">
        <f t="shared" si="182"/>
        <v>0</v>
      </c>
      <c r="O499" s="21">
        <f t="shared" si="182"/>
        <v>0</v>
      </c>
    </row>
    <row r="500" spans="1:22" x14ac:dyDescent="0.25">
      <c r="A500" s="17" t="s">
        <v>64</v>
      </c>
      <c r="B500" s="59">
        <v>854</v>
      </c>
      <c r="C500" s="18" t="s">
        <v>244</v>
      </c>
      <c r="D500" s="19" t="s">
        <v>240</v>
      </c>
      <c r="E500" s="19" t="s">
        <v>498</v>
      </c>
      <c r="F500" s="18" t="s">
        <v>307</v>
      </c>
      <c r="G500" s="33">
        <f t="shared" si="177"/>
        <v>440.70148</v>
      </c>
      <c r="H500" s="33">
        <v>440.70148</v>
      </c>
      <c r="I500" s="33"/>
      <c r="J500" s="33">
        <f t="shared" si="178"/>
        <v>0</v>
      </c>
      <c r="K500" s="33"/>
      <c r="L500" s="33"/>
      <c r="M500" s="33">
        <f t="shared" si="179"/>
        <v>0</v>
      </c>
      <c r="N500" s="21"/>
      <c r="O500" s="21"/>
    </row>
    <row r="501" spans="1:22" x14ac:dyDescent="0.25">
      <c r="A501" s="17" t="s">
        <v>147</v>
      </c>
      <c r="B501" s="59">
        <v>854</v>
      </c>
      <c r="C501" s="18" t="s">
        <v>244</v>
      </c>
      <c r="D501" s="19" t="s">
        <v>244</v>
      </c>
      <c r="E501" s="31"/>
      <c r="F501" s="32"/>
      <c r="G501" s="33">
        <f t="shared" ref="G501:O501" si="183">G502</f>
        <v>1480.9199999999998</v>
      </c>
      <c r="H501" s="33">
        <f t="shared" si="183"/>
        <v>1540.9199999999998</v>
      </c>
      <c r="I501" s="33">
        <f t="shared" si="183"/>
        <v>0</v>
      </c>
      <c r="J501" s="33">
        <f t="shared" si="183"/>
        <v>2180.92</v>
      </c>
      <c r="K501" s="33">
        <f t="shared" si="183"/>
        <v>2240.92</v>
      </c>
      <c r="L501" s="33">
        <f t="shared" si="183"/>
        <v>0</v>
      </c>
      <c r="M501" s="33">
        <f t="shared" si="183"/>
        <v>2180.92</v>
      </c>
      <c r="N501" s="16">
        <f t="shared" si="183"/>
        <v>2240.92</v>
      </c>
      <c r="O501" s="16">
        <f t="shared" si="183"/>
        <v>0</v>
      </c>
      <c r="P501" s="20"/>
      <c r="Q501" s="20"/>
      <c r="R501" s="20"/>
      <c r="S501" s="20"/>
      <c r="T501" s="20"/>
      <c r="U501" s="20"/>
      <c r="V501" s="20"/>
    </row>
    <row r="502" spans="1:22" ht="22.5" x14ac:dyDescent="0.25">
      <c r="A502" s="17" t="s">
        <v>148</v>
      </c>
      <c r="B502" s="59">
        <v>854</v>
      </c>
      <c r="C502" s="18" t="s">
        <v>244</v>
      </c>
      <c r="D502" s="19" t="s">
        <v>244</v>
      </c>
      <c r="E502" s="19" t="s">
        <v>394</v>
      </c>
      <c r="F502" s="18"/>
      <c r="G502" s="33">
        <f>G507</f>
        <v>1480.9199999999998</v>
      </c>
      <c r="H502" s="33">
        <f>H503+H507</f>
        <v>1540.9199999999998</v>
      </c>
      <c r="I502" s="33">
        <f>I503+I507</f>
        <v>0</v>
      </c>
      <c r="J502" s="33">
        <f>J507</f>
        <v>2180.92</v>
      </c>
      <c r="K502" s="33">
        <f>K503+K507</f>
        <v>2240.92</v>
      </c>
      <c r="L502" s="33">
        <f>L503+L507</f>
        <v>0</v>
      </c>
      <c r="M502" s="33">
        <f>M507</f>
        <v>2180.92</v>
      </c>
      <c r="N502" s="16">
        <f>N503+N507</f>
        <v>2240.92</v>
      </c>
      <c r="O502" s="16">
        <f>O503+O507</f>
        <v>0</v>
      </c>
    </row>
    <row r="503" spans="1:22" x14ac:dyDescent="0.25">
      <c r="A503" s="17" t="s">
        <v>86</v>
      </c>
      <c r="B503" s="59">
        <v>854</v>
      </c>
      <c r="C503" s="18" t="s">
        <v>244</v>
      </c>
      <c r="D503" s="19" t="s">
        <v>244</v>
      </c>
      <c r="E503" s="19" t="s">
        <v>395</v>
      </c>
      <c r="F503" s="18"/>
      <c r="G503" s="33">
        <f t="shared" si="164"/>
        <v>0</v>
      </c>
      <c r="H503" s="33">
        <f t="shared" ref="H503:I505" si="184">H504</f>
        <v>0</v>
      </c>
      <c r="I503" s="33">
        <f t="shared" si="184"/>
        <v>0</v>
      </c>
      <c r="J503" s="33">
        <f t="shared" si="165"/>
        <v>0</v>
      </c>
      <c r="K503" s="33">
        <f t="shared" ref="K503:K505" si="185">K504</f>
        <v>0</v>
      </c>
      <c r="L503" s="33">
        <f t="shared" ref="L503:L505" si="186">L504</f>
        <v>0</v>
      </c>
      <c r="M503" s="33">
        <f t="shared" si="166"/>
        <v>0</v>
      </c>
      <c r="N503" s="16">
        <f t="shared" ref="N503:N505" si="187">N504</f>
        <v>0</v>
      </c>
      <c r="O503" s="16">
        <f t="shared" ref="O503:O505" si="188">O504</f>
        <v>0</v>
      </c>
    </row>
    <row r="504" spans="1:22" ht="22.5" x14ac:dyDescent="0.25">
      <c r="A504" s="17" t="s">
        <v>149</v>
      </c>
      <c r="B504" s="59">
        <v>854</v>
      </c>
      <c r="C504" s="18" t="s">
        <v>244</v>
      </c>
      <c r="D504" s="19" t="s">
        <v>244</v>
      </c>
      <c r="E504" s="19" t="s">
        <v>396</v>
      </c>
      <c r="F504" s="18"/>
      <c r="G504" s="33">
        <f t="shared" si="164"/>
        <v>0</v>
      </c>
      <c r="H504" s="33">
        <f t="shared" si="184"/>
        <v>0</v>
      </c>
      <c r="I504" s="33">
        <f t="shared" si="184"/>
        <v>0</v>
      </c>
      <c r="J504" s="33">
        <f t="shared" si="165"/>
        <v>0</v>
      </c>
      <c r="K504" s="33">
        <f t="shared" si="185"/>
        <v>0</v>
      </c>
      <c r="L504" s="33">
        <f t="shared" si="186"/>
        <v>0</v>
      </c>
      <c r="M504" s="33">
        <f t="shared" si="166"/>
        <v>0</v>
      </c>
      <c r="N504" s="16">
        <f t="shared" si="187"/>
        <v>0</v>
      </c>
      <c r="O504" s="16">
        <f t="shared" si="188"/>
        <v>0</v>
      </c>
    </row>
    <row r="505" spans="1:22" ht="33.75" x14ac:dyDescent="0.25">
      <c r="A505" s="17" t="s">
        <v>150</v>
      </c>
      <c r="B505" s="59">
        <v>854</v>
      </c>
      <c r="C505" s="18" t="s">
        <v>244</v>
      </c>
      <c r="D505" s="19" t="s">
        <v>244</v>
      </c>
      <c r="E505" s="19" t="s">
        <v>397</v>
      </c>
      <c r="F505" s="18"/>
      <c r="G505" s="33">
        <f t="shared" si="164"/>
        <v>0</v>
      </c>
      <c r="H505" s="33">
        <f t="shared" si="184"/>
        <v>0</v>
      </c>
      <c r="I505" s="33">
        <f t="shared" si="184"/>
        <v>0</v>
      </c>
      <c r="J505" s="33">
        <f t="shared" si="165"/>
        <v>0</v>
      </c>
      <c r="K505" s="33">
        <f t="shared" si="185"/>
        <v>0</v>
      </c>
      <c r="L505" s="33">
        <f t="shared" si="186"/>
        <v>0</v>
      </c>
      <c r="M505" s="33">
        <f t="shared" si="166"/>
        <v>0</v>
      </c>
      <c r="N505" s="16">
        <f t="shared" si="187"/>
        <v>0</v>
      </c>
      <c r="O505" s="16">
        <f t="shared" si="188"/>
        <v>0</v>
      </c>
    </row>
    <row r="506" spans="1:22" ht="22.5" x14ac:dyDescent="0.25">
      <c r="A506" s="1" t="s">
        <v>8</v>
      </c>
      <c r="B506" s="59">
        <v>854</v>
      </c>
      <c r="C506" s="5" t="s">
        <v>244</v>
      </c>
      <c r="D506" s="8" t="s">
        <v>244</v>
      </c>
      <c r="E506" s="8" t="s">
        <v>397</v>
      </c>
      <c r="F506" s="5" t="s">
        <v>253</v>
      </c>
      <c r="G506" s="13">
        <f t="shared" si="164"/>
        <v>0</v>
      </c>
      <c r="H506" s="16"/>
      <c r="I506" s="16"/>
      <c r="J506" s="13">
        <f t="shared" si="165"/>
        <v>0</v>
      </c>
      <c r="K506" s="16"/>
      <c r="L506" s="16"/>
      <c r="M506" s="13">
        <f t="shared" si="166"/>
        <v>0</v>
      </c>
      <c r="N506" s="16"/>
      <c r="O506" s="16"/>
    </row>
    <row r="507" spans="1:22" x14ac:dyDescent="0.25">
      <c r="A507" s="1" t="s">
        <v>17</v>
      </c>
      <c r="B507" s="59">
        <v>854</v>
      </c>
      <c r="C507" s="5" t="s">
        <v>244</v>
      </c>
      <c r="D507" s="8" t="s">
        <v>244</v>
      </c>
      <c r="E507" s="8" t="s">
        <v>398</v>
      </c>
      <c r="F507" s="5"/>
      <c r="G507" s="13">
        <f>G508</f>
        <v>1480.9199999999998</v>
      </c>
      <c r="H507" s="13">
        <f t="shared" ref="H507:O507" si="189">H508</f>
        <v>1540.9199999999998</v>
      </c>
      <c r="I507" s="13">
        <f t="shared" si="189"/>
        <v>0</v>
      </c>
      <c r="J507" s="13">
        <f t="shared" si="189"/>
        <v>2180.92</v>
      </c>
      <c r="K507" s="13">
        <f t="shared" si="189"/>
        <v>2240.92</v>
      </c>
      <c r="L507" s="13">
        <f t="shared" si="189"/>
        <v>0</v>
      </c>
      <c r="M507" s="13">
        <f t="shared" si="189"/>
        <v>2180.92</v>
      </c>
      <c r="N507" s="13">
        <f t="shared" si="189"/>
        <v>2240.92</v>
      </c>
      <c r="O507" s="13">
        <f t="shared" si="189"/>
        <v>0</v>
      </c>
    </row>
    <row r="508" spans="1:22" ht="22.5" x14ac:dyDescent="0.25">
      <c r="A508" s="1" t="s">
        <v>151</v>
      </c>
      <c r="B508" s="59">
        <v>854</v>
      </c>
      <c r="C508" s="5" t="s">
        <v>244</v>
      </c>
      <c r="D508" s="8" t="s">
        <v>244</v>
      </c>
      <c r="E508" s="8" t="s">
        <v>399</v>
      </c>
      <c r="F508" s="5"/>
      <c r="G508" s="13">
        <f>G509+G513+G515+G517</f>
        <v>1480.9199999999998</v>
      </c>
      <c r="H508" s="13">
        <f t="shared" ref="H508:O508" si="190">H509+H513+H515+H517</f>
        <v>1540.9199999999998</v>
      </c>
      <c r="I508" s="13">
        <f t="shared" si="190"/>
        <v>0</v>
      </c>
      <c r="J508" s="13">
        <f t="shared" si="190"/>
        <v>2180.92</v>
      </c>
      <c r="K508" s="13">
        <f t="shared" si="190"/>
        <v>2240.92</v>
      </c>
      <c r="L508" s="13">
        <f t="shared" si="190"/>
        <v>0</v>
      </c>
      <c r="M508" s="13">
        <f t="shared" si="190"/>
        <v>2180.92</v>
      </c>
      <c r="N508" s="13">
        <f t="shared" si="190"/>
        <v>2240.92</v>
      </c>
      <c r="O508" s="13">
        <f t="shared" si="190"/>
        <v>0</v>
      </c>
    </row>
    <row r="509" spans="1:22" ht="22.5" x14ac:dyDescent="0.25">
      <c r="A509" s="1" t="s">
        <v>41</v>
      </c>
      <c r="B509" s="59">
        <v>854</v>
      </c>
      <c r="C509" s="5" t="s">
        <v>244</v>
      </c>
      <c r="D509" s="8" t="s">
        <v>244</v>
      </c>
      <c r="E509" s="8" t="s">
        <v>400</v>
      </c>
      <c r="F509" s="5"/>
      <c r="G509" s="13">
        <f t="shared" si="164"/>
        <v>1034.6399999999999</v>
      </c>
      <c r="H509" s="16">
        <f>H510+H511+H512</f>
        <v>1034.6399999999999</v>
      </c>
      <c r="I509" s="16">
        <f>I510+I511+I512</f>
        <v>0</v>
      </c>
      <c r="J509" s="13">
        <f t="shared" si="165"/>
        <v>1734.6399999999999</v>
      </c>
      <c r="K509" s="16">
        <f>K510+K511+K512</f>
        <v>1734.6399999999999</v>
      </c>
      <c r="L509" s="16">
        <f>L510+L511+L512</f>
        <v>0</v>
      </c>
      <c r="M509" s="13">
        <f t="shared" si="166"/>
        <v>1734.6399999999999</v>
      </c>
      <c r="N509" s="16">
        <f>N510+N511+N512</f>
        <v>1734.6399999999999</v>
      </c>
      <c r="O509" s="16">
        <f>O510+O511+O512</f>
        <v>0</v>
      </c>
    </row>
    <row r="510" spans="1:22" x14ac:dyDescent="0.25">
      <c r="A510" s="1" t="s">
        <v>42</v>
      </c>
      <c r="B510" s="59">
        <v>854</v>
      </c>
      <c r="C510" s="5" t="s">
        <v>244</v>
      </c>
      <c r="D510" s="8" t="s">
        <v>244</v>
      </c>
      <c r="E510" s="8" t="s">
        <v>400</v>
      </c>
      <c r="F510" s="5" t="s">
        <v>291</v>
      </c>
      <c r="G510" s="13">
        <f t="shared" ref="G510:G568" si="191">H510+I510</f>
        <v>237.39999999999998</v>
      </c>
      <c r="H510" s="16">
        <f>720+217.4-700</f>
        <v>237.39999999999998</v>
      </c>
      <c r="I510" s="16"/>
      <c r="J510" s="13">
        <f t="shared" ref="J510:J568" si="192">K510+L510</f>
        <v>937.4</v>
      </c>
      <c r="K510" s="16">
        <f>720+217.4</f>
        <v>937.4</v>
      </c>
      <c r="L510" s="16"/>
      <c r="M510" s="13">
        <f t="shared" ref="M510:M568" si="193">N510+O510</f>
        <v>937.4</v>
      </c>
      <c r="N510" s="16">
        <f>720+217.4</f>
        <v>937.4</v>
      </c>
      <c r="O510" s="16"/>
    </row>
    <row r="511" spans="1:22" ht="22.5" x14ac:dyDescent="0.25">
      <c r="A511" s="1" t="s">
        <v>8</v>
      </c>
      <c r="B511" s="59">
        <v>854</v>
      </c>
      <c r="C511" s="5" t="s">
        <v>244</v>
      </c>
      <c r="D511" s="8" t="s">
        <v>244</v>
      </c>
      <c r="E511" s="8" t="s">
        <v>400</v>
      </c>
      <c r="F511" s="5" t="s">
        <v>253</v>
      </c>
      <c r="G511" s="13">
        <f t="shared" si="191"/>
        <v>697.24</v>
      </c>
      <c r="H511" s="16">
        <v>697.24</v>
      </c>
      <c r="I511" s="16"/>
      <c r="J511" s="13">
        <f t="shared" si="192"/>
        <v>697.24</v>
      </c>
      <c r="K511" s="16">
        <v>697.24</v>
      </c>
      <c r="L511" s="16"/>
      <c r="M511" s="13">
        <f t="shared" si="193"/>
        <v>697.24</v>
      </c>
      <c r="N511" s="16">
        <v>697.24</v>
      </c>
      <c r="O511" s="16"/>
    </row>
    <row r="512" spans="1:22" x14ac:dyDescent="0.25">
      <c r="A512" s="1" t="s">
        <v>152</v>
      </c>
      <c r="B512" s="59">
        <v>854</v>
      </c>
      <c r="C512" s="5" t="s">
        <v>244</v>
      </c>
      <c r="D512" s="8" t="s">
        <v>244</v>
      </c>
      <c r="E512" s="8" t="s">
        <v>400</v>
      </c>
      <c r="F512" s="5" t="s">
        <v>401</v>
      </c>
      <c r="G512" s="13">
        <f t="shared" si="191"/>
        <v>100</v>
      </c>
      <c r="H512" s="16">
        <v>100</v>
      </c>
      <c r="I512" s="16"/>
      <c r="J512" s="13">
        <f t="shared" si="192"/>
        <v>100</v>
      </c>
      <c r="K512" s="16">
        <v>100</v>
      </c>
      <c r="L512" s="16"/>
      <c r="M512" s="13">
        <f t="shared" si="193"/>
        <v>100</v>
      </c>
      <c r="N512" s="16">
        <v>100</v>
      </c>
      <c r="O512" s="16"/>
    </row>
    <row r="513" spans="1:22" ht="22.5" x14ac:dyDescent="0.25">
      <c r="A513" s="1" t="s">
        <v>153</v>
      </c>
      <c r="B513" s="59">
        <v>854</v>
      </c>
      <c r="C513" s="5" t="s">
        <v>244</v>
      </c>
      <c r="D513" s="8" t="s">
        <v>244</v>
      </c>
      <c r="E513" s="8" t="s">
        <v>402</v>
      </c>
      <c r="F513" s="5"/>
      <c r="G513" s="13">
        <f t="shared" si="191"/>
        <v>120</v>
      </c>
      <c r="H513" s="16">
        <f>H514</f>
        <v>120</v>
      </c>
      <c r="I513" s="16">
        <f>I514</f>
        <v>0</v>
      </c>
      <c r="J513" s="13">
        <f t="shared" si="192"/>
        <v>120</v>
      </c>
      <c r="K513" s="16">
        <f>K514</f>
        <v>120</v>
      </c>
      <c r="L513" s="16">
        <f>L514</f>
        <v>0</v>
      </c>
      <c r="M513" s="13">
        <f t="shared" si="193"/>
        <v>120</v>
      </c>
      <c r="N513" s="16">
        <f>N514</f>
        <v>120</v>
      </c>
      <c r="O513" s="16">
        <f>O514</f>
        <v>0</v>
      </c>
    </row>
    <row r="514" spans="1:22" x14ac:dyDescent="0.25">
      <c r="A514" s="1" t="s">
        <v>154</v>
      </c>
      <c r="B514" s="59">
        <v>854</v>
      </c>
      <c r="C514" s="5" t="s">
        <v>244</v>
      </c>
      <c r="D514" s="8" t="s">
        <v>244</v>
      </c>
      <c r="E514" s="8" t="s">
        <v>402</v>
      </c>
      <c r="F514" s="5" t="s">
        <v>403</v>
      </c>
      <c r="G514" s="13">
        <f t="shared" si="191"/>
        <v>120</v>
      </c>
      <c r="H514" s="16">
        <v>120</v>
      </c>
      <c r="I514" s="16"/>
      <c r="J514" s="13">
        <f t="shared" si="192"/>
        <v>120</v>
      </c>
      <c r="K514" s="16">
        <v>120</v>
      </c>
      <c r="L514" s="16"/>
      <c r="M514" s="13">
        <f t="shared" si="193"/>
        <v>120</v>
      </c>
      <c r="N514" s="16">
        <v>120</v>
      </c>
      <c r="O514" s="16"/>
    </row>
    <row r="515" spans="1:22" ht="22.5" x14ac:dyDescent="0.25">
      <c r="A515" s="1" t="s">
        <v>157</v>
      </c>
      <c r="B515" s="59">
        <v>854</v>
      </c>
      <c r="C515" s="5" t="s">
        <v>244</v>
      </c>
      <c r="D515" s="8" t="s">
        <v>244</v>
      </c>
      <c r="E515" s="8" t="s">
        <v>406</v>
      </c>
      <c r="F515" s="5"/>
      <c r="G515" s="13">
        <f t="shared" ref="G515:O515" si="194">G516</f>
        <v>26.28</v>
      </c>
      <c r="H515" s="16">
        <f t="shared" si="194"/>
        <v>86.28</v>
      </c>
      <c r="I515" s="16">
        <f t="shared" si="194"/>
        <v>0</v>
      </c>
      <c r="J515" s="13">
        <f t="shared" si="194"/>
        <v>26.28</v>
      </c>
      <c r="K515" s="16">
        <f t="shared" si="194"/>
        <v>86.28</v>
      </c>
      <c r="L515" s="16">
        <f t="shared" si="194"/>
        <v>0</v>
      </c>
      <c r="M515" s="13">
        <f t="shared" si="194"/>
        <v>26.28</v>
      </c>
      <c r="N515" s="16">
        <f t="shared" si="194"/>
        <v>86.28</v>
      </c>
      <c r="O515" s="16">
        <f t="shared" si="194"/>
        <v>0</v>
      </c>
    </row>
    <row r="516" spans="1:22" x14ac:dyDescent="0.25">
      <c r="A516" s="1" t="s">
        <v>156</v>
      </c>
      <c r="B516" s="59">
        <v>854</v>
      </c>
      <c r="C516" s="5" t="s">
        <v>244</v>
      </c>
      <c r="D516" s="8" t="s">
        <v>244</v>
      </c>
      <c r="E516" s="8" t="s">
        <v>406</v>
      </c>
      <c r="F516" s="5" t="s">
        <v>405</v>
      </c>
      <c r="G516" s="13">
        <v>26.28</v>
      </c>
      <c r="H516" s="16">
        <f>26.28+60</f>
        <v>86.28</v>
      </c>
      <c r="I516" s="16"/>
      <c r="J516" s="13">
        <v>26.28</v>
      </c>
      <c r="K516" s="16">
        <v>86.28</v>
      </c>
      <c r="L516" s="16"/>
      <c r="M516" s="13">
        <v>26.28</v>
      </c>
      <c r="N516" s="16">
        <v>86.28</v>
      </c>
      <c r="O516" s="16"/>
    </row>
    <row r="517" spans="1:22" ht="33.75" x14ac:dyDescent="0.25">
      <c r="A517" s="1" t="s">
        <v>158</v>
      </c>
      <c r="B517" s="59">
        <v>854</v>
      </c>
      <c r="C517" s="5" t="s">
        <v>244</v>
      </c>
      <c r="D517" s="8" t="s">
        <v>244</v>
      </c>
      <c r="E517" s="8" t="s">
        <v>407</v>
      </c>
      <c r="F517" s="5"/>
      <c r="G517" s="13">
        <f t="shared" si="191"/>
        <v>300</v>
      </c>
      <c r="H517" s="16">
        <f>H518</f>
        <v>300</v>
      </c>
      <c r="I517" s="16">
        <f>I518</f>
        <v>0</v>
      </c>
      <c r="J517" s="13">
        <f t="shared" si="192"/>
        <v>300</v>
      </c>
      <c r="K517" s="16">
        <f>K518</f>
        <v>300</v>
      </c>
      <c r="L517" s="16">
        <f>L518</f>
        <v>0</v>
      </c>
      <c r="M517" s="13">
        <f t="shared" si="193"/>
        <v>300</v>
      </c>
      <c r="N517" s="16">
        <f>N518</f>
        <v>300</v>
      </c>
      <c r="O517" s="16">
        <f>O518</f>
        <v>0</v>
      </c>
    </row>
    <row r="518" spans="1:22" x14ac:dyDescent="0.25">
      <c r="A518" s="1" t="s">
        <v>154</v>
      </c>
      <c r="B518" s="59">
        <v>854</v>
      </c>
      <c r="C518" s="5" t="s">
        <v>244</v>
      </c>
      <c r="D518" s="8" t="s">
        <v>244</v>
      </c>
      <c r="E518" s="8" t="s">
        <v>407</v>
      </c>
      <c r="F518" s="5" t="s">
        <v>403</v>
      </c>
      <c r="G518" s="13">
        <f t="shared" si="191"/>
        <v>300</v>
      </c>
      <c r="H518" s="16">
        <v>300</v>
      </c>
      <c r="I518" s="16"/>
      <c r="J518" s="13">
        <f t="shared" si="192"/>
        <v>300</v>
      </c>
      <c r="K518" s="16">
        <v>300</v>
      </c>
      <c r="L518" s="16"/>
      <c r="M518" s="13">
        <f t="shared" si="193"/>
        <v>300</v>
      </c>
      <c r="N518" s="16">
        <v>300</v>
      </c>
      <c r="O518" s="16"/>
    </row>
    <row r="519" spans="1:22" x14ac:dyDescent="0.25">
      <c r="A519" s="1" t="s">
        <v>159</v>
      </c>
      <c r="B519" s="59">
        <v>854</v>
      </c>
      <c r="C519" s="5" t="s">
        <v>244</v>
      </c>
      <c r="D519" s="8" t="s">
        <v>241</v>
      </c>
      <c r="E519" s="9"/>
      <c r="F519" s="7"/>
      <c r="G519" s="13">
        <f>G520+G552+G563+G569+G576</f>
        <v>44985.005520000006</v>
      </c>
      <c r="H519" s="13">
        <f t="shared" ref="H519:O519" si="195">H520+H552+H563+H569+H576</f>
        <v>37462.432789999999</v>
      </c>
      <c r="I519" s="13">
        <f t="shared" si="195"/>
        <v>7605.4564500000006</v>
      </c>
      <c r="J519" s="13">
        <f t="shared" si="195"/>
        <v>36715.629090000002</v>
      </c>
      <c r="K519" s="13">
        <f t="shared" si="195"/>
        <v>28493.613270000005</v>
      </c>
      <c r="L519" s="13">
        <f t="shared" si="195"/>
        <v>8304.8995399999985</v>
      </c>
      <c r="M519" s="13">
        <f t="shared" si="195"/>
        <v>41622.635899999994</v>
      </c>
      <c r="N519" s="13">
        <f t="shared" si="195"/>
        <v>32631.232680000001</v>
      </c>
      <c r="O519" s="13">
        <f t="shared" si="195"/>
        <v>9074.2869399999981</v>
      </c>
      <c r="P519" s="20"/>
      <c r="Q519" s="20"/>
      <c r="R519" s="20"/>
      <c r="S519" s="20"/>
      <c r="T519" s="20"/>
      <c r="U519" s="20"/>
      <c r="V519" s="20"/>
    </row>
    <row r="520" spans="1:22" ht="22.5" x14ac:dyDescent="0.25">
      <c r="A520" s="1" t="s">
        <v>106</v>
      </c>
      <c r="B520" s="59">
        <v>854</v>
      </c>
      <c r="C520" s="5" t="s">
        <v>244</v>
      </c>
      <c r="D520" s="8" t="s">
        <v>241</v>
      </c>
      <c r="E520" s="8" t="s">
        <v>345</v>
      </c>
      <c r="F520" s="5"/>
      <c r="G520" s="13">
        <f>G521</f>
        <v>36176.226590000006</v>
      </c>
      <c r="H520" s="13">
        <f t="shared" ref="H520:O520" si="196">H521</f>
        <v>35655.018980000001</v>
      </c>
      <c r="I520" s="13">
        <f t="shared" si="196"/>
        <v>604.09132999999997</v>
      </c>
      <c r="J520" s="13">
        <f t="shared" si="196"/>
        <v>27158.907609999998</v>
      </c>
      <c r="K520" s="13">
        <f t="shared" si="196"/>
        <v>26637.7</v>
      </c>
      <c r="L520" s="13">
        <f t="shared" si="196"/>
        <v>604.09132999999997</v>
      </c>
      <c r="M520" s="13">
        <f t="shared" si="196"/>
        <v>31243.507609999997</v>
      </c>
      <c r="N520" s="13">
        <f t="shared" si="196"/>
        <v>30722.3</v>
      </c>
      <c r="O520" s="13">
        <f t="shared" si="196"/>
        <v>604.09132999999997</v>
      </c>
    </row>
    <row r="521" spans="1:22" x14ac:dyDescent="0.25">
      <c r="A521" s="1" t="s">
        <v>107</v>
      </c>
      <c r="B521" s="59">
        <v>854</v>
      </c>
      <c r="C521" s="5" t="s">
        <v>244</v>
      </c>
      <c r="D521" s="8" t="s">
        <v>241</v>
      </c>
      <c r="E521" s="8" t="s">
        <v>346</v>
      </c>
      <c r="F521" s="5"/>
      <c r="G521" s="13">
        <f>G522+G525+G528+G531+G534+G537</f>
        <v>36176.226590000006</v>
      </c>
      <c r="H521" s="13">
        <f t="shared" ref="H521:O521" si="197">H522+H525+H528+H531+H534+H537</f>
        <v>35655.018980000001</v>
      </c>
      <c r="I521" s="13">
        <f t="shared" si="197"/>
        <v>604.09132999999997</v>
      </c>
      <c r="J521" s="13">
        <f t="shared" si="197"/>
        <v>27158.907609999998</v>
      </c>
      <c r="K521" s="13">
        <f t="shared" si="197"/>
        <v>26637.7</v>
      </c>
      <c r="L521" s="13">
        <f t="shared" si="197"/>
        <v>604.09132999999997</v>
      </c>
      <c r="M521" s="13">
        <f t="shared" si="197"/>
        <v>31243.507609999997</v>
      </c>
      <c r="N521" s="13">
        <f t="shared" si="197"/>
        <v>30722.3</v>
      </c>
      <c r="O521" s="13">
        <f t="shared" si="197"/>
        <v>604.09132999999997</v>
      </c>
    </row>
    <row r="522" spans="1:22" ht="22.5" x14ac:dyDescent="0.25">
      <c r="A522" s="1" t="s">
        <v>128</v>
      </c>
      <c r="B522" s="59">
        <v>854</v>
      </c>
      <c r="C522" s="5" t="s">
        <v>244</v>
      </c>
      <c r="D522" s="8" t="s">
        <v>241</v>
      </c>
      <c r="E522" s="8" t="s">
        <v>369</v>
      </c>
      <c r="F522" s="5"/>
      <c r="G522" s="13">
        <f t="shared" si="191"/>
        <v>604.09132999999997</v>
      </c>
      <c r="H522" s="16">
        <f>H523</f>
        <v>0</v>
      </c>
      <c r="I522" s="16">
        <f>I523</f>
        <v>604.09132999999997</v>
      </c>
      <c r="J522" s="13">
        <f t="shared" si="192"/>
        <v>604.09132999999997</v>
      </c>
      <c r="K522" s="16">
        <f>K523</f>
        <v>0</v>
      </c>
      <c r="L522" s="16">
        <f>L523</f>
        <v>604.09132999999997</v>
      </c>
      <c r="M522" s="13">
        <f t="shared" si="193"/>
        <v>604.09132999999997</v>
      </c>
      <c r="N522" s="16">
        <f>N523</f>
        <v>0</v>
      </c>
      <c r="O522" s="16">
        <f>O523</f>
        <v>604.09132999999997</v>
      </c>
    </row>
    <row r="523" spans="1:22" ht="90" x14ac:dyDescent="0.25">
      <c r="A523" s="1" t="s">
        <v>130</v>
      </c>
      <c r="B523" s="59">
        <v>854</v>
      </c>
      <c r="C523" s="5" t="s">
        <v>244</v>
      </c>
      <c r="D523" s="8" t="s">
        <v>241</v>
      </c>
      <c r="E523" s="8" t="s">
        <v>373</v>
      </c>
      <c r="F523" s="5"/>
      <c r="G523" s="13">
        <f t="shared" si="191"/>
        <v>604.09132999999997</v>
      </c>
      <c r="H523" s="16">
        <f>H524</f>
        <v>0</v>
      </c>
      <c r="I523" s="16">
        <f>I524</f>
        <v>604.09132999999997</v>
      </c>
      <c r="J523" s="13">
        <f t="shared" si="192"/>
        <v>604.09132999999997</v>
      </c>
      <c r="K523" s="16">
        <f>K524</f>
        <v>0</v>
      </c>
      <c r="L523" s="16">
        <f>L524</f>
        <v>604.09132999999997</v>
      </c>
      <c r="M523" s="13">
        <f t="shared" si="193"/>
        <v>604.09132999999997</v>
      </c>
      <c r="N523" s="16">
        <f>N524</f>
        <v>0</v>
      </c>
      <c r="O523" s="16">
        <f>O524</f>
        <v>604.09132999999997</v>
      </c>
    </row>
    <row r="524" spans="1:22" x14ac:dyDescent="0.25">
      <c r="A524" s="1" t="s">
        <v>42</v>
      </c>
      <c r="B524" s="59">
        <v>854</v>
      </c>
      <c r="C524" s="5" t="s">
        <v>244</v>
      </c>
      <c r="D524" s="8" t="s">
        <v>241</v>
      </c>
      <c r="E524" s="8" t="s">
        <v>373</v>
      </c>
      <c r="F524" s="5" t="s">
        <v>291</v>
      </c>
      <c r="G524" s="13">
        <f t="shared" si="191"/>
        <v>604.09132999999997</v>
      </c>
      <c r="H524" s="16"/>
      <c r="I524" s="16">
        <v>604.09132999999997</v>
      </c>
      <c r="J524" s="13">
        <f t="shared" si="192"/>
        <v>604.09132999999997</v>
      </c>
      <c r="K524" s="16"/>
      <c r="L524" s="16">
        <v>604.09132999999997</v>
      </c>
      <c r="M524" s="13">
        <f t="shared" si="193"/>
        <v>604.09132999999997</v>
      </c>
      <c r="N524" s="16"/>
      <c r="O524" s="16">
        <v>604.09132999999997</v>
      </c>
    </row>
    <row r="525" spans="1:22" ht="33.75" x14ac:dyDescent="0.25">
      <c r="A525" s="1" t="s">
        <v>160</v>
      </c>
      <c r="B525" s="59">
        <v>854</v>
      </c>
      <c r="C525" s="5" t="s">
        <v>244</v>
      </c>
      <c r="D525" s="8" t="s">
        <v>241</v>
      </c>
      <c r="E525" s="8" t="s">
        <v>408</v>
      </c>
      <c r="F525" s="5"/>
      <c r="G525" s="13">
        <f t="shared" si="191"/>
        <v>10</v>
      </c>
      <c r="H525" s="16">
        <f>H526</f>
        <v>10</v>
      </c>
      <c r="I525" s="16">
        <f>I526</f>
        <v>0</v>
      </c>
      <c r="J525" s="13">
        <f t="shared" si="192"/>
        <v>10</v>
      </c>
      <c r="K525" s="16">
        <f>K526</f>
        <v>10</v>
      </c>
      <c r="L525" s="16">
        <f>L526</f>
        <v>0</v>
      </c>
      <c r="M525" s="13">
        <f t="shared" si="193"/>
        <v>10</v>
      </c>
      <c r="N525" s="16">
        <f>N526</f>
        <v>10</v>
      </c>
      <c r="O525" s="16">
        <f>O526</f>
        <v>0</v>
      </c>
    </row>
    <row r="526" spans="1:22" ht="22.5" x14ac:dyDescent="0.25">
      <c r="A526" s="1" t="s">
        <v>161</v>
      </c>
      <c r="B526" s="59">
        <v>854</v>
      </c>
      <c r="C526" s="5" t="s">
        <v>244</v>
      </c>
      <c r="D526" s="8" t="s">
        <v>241</v>
      </c>
      <c r="E526" s="8" t="s">
        <v>409</v>
      </c>
      <c r="F526" s="5"/>
      <c r="G526" s="13">
        <f t="shared" si="191"/>
        <v>10</v>
      </c>
      <c r="H526" s="16">
        <f>H527</f>
        <v>10</v>
      </c>
      <c r="I526" s="16">
        <f>I527</f>
        <v>0</v>
      </c>
      <c r="J526" s="13">
        <f t="shared" si="192"/>
        <v>10</v>
      </c>
      <c r="K526" s="16">
        <f>K527</f>
        <v>10</v>
      </c>
      <c r="L526" s="16">
        <f>L527</f>
        <v>0</v>
      </c>
      <c r="M526" s="13">
        <f t="shared" si="193"/>
        <v>10</v>
      </c>
      <c r="N526" s="16">
        <f>N527</f>
        <v>10</v>
      </c>
      <c r="O526" s="16">
        <f>O527</f>
        <v>0</v>
      </c>
    </row>
    <row r="527" spans="1:22" ht="22.5" x14ac:dyDescent="0.25">
      <c r="A527" s="1" t="s">
        <v>8</v>
      </c>
      <c r="B527" s="59">
        <v>854</v>
      </c>
      <c r="C527" s="5" t="s">
        <v>244</v>
      </c>
      <c r="D527" s="8" t="s">
        <v>241</v>
      </c>
      <c r="E527" s="8" t="s">
        <v>409</v>
      </c>
      <c r="F527" s="5" t="s">
        <v>253</v>
      </c>
      <c r="G527" s="13">
        <f t="shared" si="191"/>
        <v>10</v>
      </c>
      <c r="H527" s="16">
        <v>10</v>
      </c>
      <c r="I527" s="16"/>
      <c r="J527" s="13">
        <f t="shared" si="192"/>
        <v>10</v>
      </c>
      <c r="K527" s="16">
        <v>10</v>
      </c>
      <c r="L527" s="16"/>
      <c r="M527" s="13">
        <f t="shared" si="193"/>
        <v>10</v>
      </c>
      <c r="N527" s="16">
        <v>10</v>
      </c>
      <c r="O527" s="16"/>
    </row>
    <row r="528" spans="1:22" ht="22.5" x14ac:dyDescent="0.25">
      <c r="A528" s="1" t="s">
        <v>162</v>
      </c>
      <c r="B528" s="59">
        <v>854</v>
      </c>
      <c r="C528" s="5" t="s">
        <v>244</v>
      </c>
      <c r="D528" s="8" t="s">
        <v>241</v>
      </c>
      <c r="E528" s="8" t="s">
        <v>410</v>
      </c>
      <c r="F528" s="5"/>
      <c r="G528" s="13">
        <f t="shared" si="191"/>
        <v>15</v>
      </c>
      <c r="H528" s="16">
        <f>H529</f>
        <v>15</v>
      </c>
      <c r="I528" s="16">
        <f>I529</f>
        <v>0</v>
      </c>
      <c r="J528" s="13">
        <f t="shared" si="192"/>
        <v>10</v>
      </c>
      <c r="K528" s="16">
        <f>K529</f>
        <v>10</v>
      </c>
      <c r="L528" s="16">
        <f>L529</f>
        <v>0</v>
      </c>
      <c r="M528" s="13">
        <f t="shared" si="193"/>
        <v>10</v>
      </c>
      <c r="N528" s="16">
        <f>N529</f>
        <v>10</v>
      </c>
      <c r="O528" s="16">
        <f>O529</f>
        <v>0</v>
      </c>
    </row>
    <row r="529" spans="1:15" x14ac:dyDescent="0.25">
      <c r="A529" s="1" t="s">
        <v>163</v>
      </c>
      <c r="B529" s="59">
        <v>854</v>
      </c>
      <c r="C529" s="5" t="s">
        <v>244</v>
      </c>
      <c r="D529" s="8" t="s">
        <v>241</v>
      </c>
      <c r="E529" s="8" t="s">
        <v>411</v>
      </c>
      <c r="F529" s="5"/>
      <c r="G529" s="13">
        <f t="shared" si="191"/>
        <v>15</v>
      </c>
      <c r="H529" s="16">
        <f>H530</f>
        <v>15</v>
      </c>
      <c r="I529" s="16">
        <f>I530</f>
        <v>0</v>
      </c>
      <c r="J529" s="13">
        <f t="shared" si="192"/>
        <v>10</v>
      </c>
      <c r="K529" s="16">
        <f>K530</f>
        <v>10</v>
      </c>
      <c r="L529" s="16">
        <f>L530</f>
        <v>0</v>
      </c>
      <c r="M529" s="13">
        <f t="shared" si="193"/>
        <v>10</v>
      </c>
      <c r="N529" s="16">
        <f>N530</f>
        <v>10</v>
      </c>
      <c r="O529" s="16">
        <f>O530</f>
        <v>0</v>
      </c>
    </row>
    <row r="530" spans="1:15" ht="22.5" x14ac:dyDescent="0.25">
      <c r="A530" s="1" t="s">
        <v>8</v>
      </c>
      <c r="B530" s="59">
        <v>854</v>
      </c>
      <c r="C530" s="5" t="s">
        <v>244</v>
      </c>
      <c r="D530" s="8" t="s">
        <v>241</v>
      </c>
      <c r="E530" s="8" t="s">
        <v>411</v>
      </c>
      <c r="F530" s="5" t="s">
        <v>253</v>
      </c>
      <c r="G530" s="13">
        <f t="shared" si="191"/>
        <v>15</v>
      </c>
      <c r="H530" s="16">
        <v>15</v>
      </c>
      <c r="I530" s="16"/>
      <c r="J530" s="13">
        <f t="shared" si="192"/>
        <v>10</v>
      </c>
      <c r="K530" s="16">
        <v>10</v>
      </c>
      <c r="L530" s="16"/>
      <c r="M530" s="13">
        <f t="shared" si="193"/>
        <v>10</v>
      </c>
      <c r="N530" s="16">
        <v>10</v>
      </c>
      <c r="O530" s="16"/>
    </row>
    <row r="531" spans="1:15" ht="22.5" x14ac:dyDescent="0.25">
      <c r="A531" s="1" t="s">
        <v>164</v>
      </c>
      <c r="B531" s="59">
        <v>854</v>
      </c>
      <c r="C531" s="5" t="s">
        <v>244</v>
      </c>
      <c r="D531" s="8" t="s">
        <v>241</v>
      </c>
      <c r="E531" s="8" t="s">
        <v>412</v>
      </c>
      <c r="F531" s="5"/>
      <c r="G531" s="13">
        <f t="shared" si="191"/>
        <v>20</v>
      </c>
      <c r="H531" s="16">
        <f>H532</f>
        <v>20</v>
      </c>
      <c r="I531" s="16">
        <f>I532</f>
        <v>0</v>
      </c>
      <c r="J531" s="13">
        <f t="shared" si="192"/>
        <v>20</v>
      </c>
      <c r="K531" s="16">
        <f>K532</f>
        <v>20</v>
      </c>
      <c r="L531" s="16">
        <f>L532</f>
        <v>0</v>
      </c>
      <c r="M531" s="13">
        <f t="shared" si="193"/>
        <v>20</v>
      </c>
      <c r="N531" s="16">
        <f>N532</f>
        <v>20</v>
      </c>
      <c r="O531" s="16">
        <f>O532</f>
        <v>0</v>
      </c>
    </row>
    <row r="532" spans="1:15" x14ac:dyDescent="0.25">
      <c r="A532" s="1" t="s">
        <v>165</v>
      </c>
      <c r="B532" s="59">
        <v>854</v>
      </c>
      <c r="C532" s="5" t="s">
        <v>244</v>
      </c>
      <c r="D532" s="8" t="s">
        <v>241</v>
      </c>
      <c r="E532" s="8" t="s">
        <v>413</v>
      </c>
      <c r="F532" s="5"/>
      <c r="G532" s="13">
        <f t="shared" si="191"/>
        <v>20</v>
      </c>
      <c r="H532" s="16">
        <f>H533</f>
        <v>20</v>
      </c>
      <c r="I532" s="16">
        <f>I533</f>
        <v>0</v>
      </c>
      <c r="J532" s="13">
        <f t="shared" si="192"/>
        <v>20</v>
      </c>
      <c r="K532" s="16">
        <f>K533</f>
        <v>20</v>
      </c>
      <c r="L532" s="16">
        <f>L533</f>
        <v>0</v>
      </c>
      <c r="M532" s="13">
        <f t="shared" si="193"/>
        <v>20</v>
      </c>
      <c r="N532" s="16">
        <f>N533</f>
        <v>20</v>
      </c>
      <c r="O532" s="16">
        <f>O533</f>
        <v>0</v>
      </c>
    </row>
    <row r="533" spans="1:15" ht="22.5" x14ac:dyDescent="0.25">
      <c r="A533" s="1" t="s">
        <v>8</v>
      </c>
      <c r="B533" s="59">
        <v>854</v>
      </c>
      <c r="C533" s="5" t="s">
        <v>244</v>
      </c>
      <c r="D533" s="8" t="s">
        <v>241</v>
      </c>
      <c r="E533" s="8" t="s">
        <v>413</v>
      </c>
      <c r="F533" s="5" t="s">
        <v>253</v>
      </c>
      <c r="G533" s="13">
        <f t="shared" si="191"/>
        <v>20</v>
      </c>
      <c r="H533" s="16">
        <v>20</v>
      </c>
      <c r="I533" s="16"/>
      <c r="J533" s="13">
        <f t="shared" si="192"/>
        <v>20</v>
      </c>
      <c r="K533" s="16">
        <v>20</v>
      </c>
      <c r="L533" s="16"/>
      <c r="M533" s="13">
        <f t="shared" si="193"/>
        <v>20</v>
      </c>
      <c r="N533" s="16">
        <v>20</v>
      </c>
      <c r="O533" s="16"/>
    </row>
    <row r="534" spans="1:15" ht="33.75" x14ac:dyDescent="0.25">
      <c r="A534" s="1" t="s">
        <v>166</v>
      </c>
      <c r="B534" s="59">
        <v>854</v>
      </c>
      <c r="C534" s="5" t="s">
        <v>244</v>
      </c>
      <c r="D534" s="8" t="s">
        <v>241</v>
      </c>
      <c r="E534" s="8" t="s">
        <v>414</v>
      </c>
      <c r="F534" s="5"/>
      <c r="G534" s="13">
        <f t="shared" si="191"/>
        <v>10</v>
      </c>
      <c r="H534" s="16">
        <f>H535</f>
        <v>10</v>
      </c>
      <c r="I534" s="16">
        <f>I535</f>
        <v>0</v>
      </c>
      <c r="J534" s="13">
        <f t="shared" si="192"/>
        <v>10</v>
      </c>
      <c r="K534" s="16">
        <f>K535</f>
        <v>10</v>
      </c>
      <c r="L534" s="16">
        <f>L535</f>
        <v>0</v>
      </c>
      <c r="M534" s="13">
        <f t="shared" si="193"/>
        <v>10</v>
      </c>
      <c r="N534" s="16">
        <f>N535</f>
        <v>10</v>
      </c>
      <c r="O534" s="16">
        <f>O535</f>
        <v>0</v>
      </c>
    </row>
    <row r="535" spans="1:15" ht="22.5" x14ac:dyDescent="0.25">
      <c r="A535" s="1" t="s">
        <v>167</v>
      </c>
      <c r="B535" s="59">
        <v>854</v>
      </c>
      <c r="C535" s="5" t="s">
        <v>244</v>
      </c>
      <c r="D535" s="8" t="s">
        <v>241</v>
      </c>
      <c r="E535" s="8" t="s">
        <v>415</v>
      </c>
      <c r="F535" s="5"/>
      <c r="G535" s="13">
        <f t="shared" si="191"/>
        <v>10</v>
      </c>
      <c r="H535" s="16">
        <f>H536</f>
        <v>10</v>
      </c>
      <c r="I535" s="16">
        <f>I536</f>
        <v>0</v>
      </c>
      <c r="J535" s="13">
        <f t="shared" si="192"/>
        <v>10</v>
      </c>
      <c r="K535" s="16">
        <f>K536</f>
        <v>10</v>
      </c>
      <c r="L535" s="16">
        <f>L536</f>
        <v>0</v>
      </c>
      <c r="M535" s="13">
        <f t="shared" si="193"/>
        <v>10</v>
      </c>
      <c r="N535" s="16">
        <f>N536</f>
        <v>10</v>
      </c>
      <c r="O535" s="16">
        <f>O536</f>
        <v>0</v>
      </c>
    </row>
    <row r="536" spans="1:15" ht="22.5" x14ac:dyDescent="0.25">
      <c r="A536" s="1" t="s">
        <v>8</v>
      </c>
      <c r="B536" s="59">
        <v>854</v>
      </c>
      <c r="C536" s="5" t="s">
        <v>244</v>
      </c>
      <c r="D536" s="8" t="s">
        <v>241</v>
      </c>
      <c r="E536" s="8" t="s">
        <v>415</v>
      </c>
      <c r="F536" s="5" t="s">
        <v>253</v>
      </c>
      <c r="G536" s="13">
        <f t="shared" si="191"/>
        <v>10</v>
      </c>
      <c r="H536" s="16">
        <v>10</v>
      </c>
      <c r="I536" s="16"/>
      <c r="J536" s="13">
        <f t="shared" si="192"/>
        <v>10</v>
      </c>
      <c r="K536" s="16">
        <v>10</v>
      </c>
      <c r="L536" s="16"/>
      <c r="M536" s="13">
        <f t="shared" si="193"/>
        <v>10</v>
      </c>
      <c r="N536" s="16">
        <v>10</v>
      </c>
      <c r="O536" s="16"/>
    </row>
    <row r="537" spans="1:15" ht="33.75" x14ac:dyDescent="0.25">
      <c r="A537" s="1" t="s">
        <v>168</v>
      </c>
      <c r="B537" s="59">
        <v>854</v>
      </c>
      <c r="C537" s="5" t="s">
        <v>244</v>
      </c>
      <c r="D537" s="8" t="s">
        <v>241</v>
      </c>
      <c r="E537" s="8" t="s">
        <v>416</v>
      </c>
      <c r="F537" s="5"/>
      <c r="G537" s="13">
        <f>H537+I537-82.88372</f>
        <v>35517.135260000003</v>
      </c>
      <c r="H537" s="16">
        <f>H538+H540+H543+H548</f>
        <v>35600.018980000001</v>
      </c>
      <c r="I537" s="16">
        <f>I538+I540+I543+I548</f>
        <v>0</v>
      </c>
      <c r="J537" s="13">
        <f>K537+L537-82.88372</f>
        <v>26504.816279999999</v>
      </c>
      <c r="K537" s="16">
        <f>K538+K540+K543+K548</f>
        <v>26587.7</v>
      </c>
      <c r="L537" s="16">
        <f>L538+L540+L543+L548</f>
        <v>0</v>
      </c>
      <c r="M537" s="13">
        <f>N537+O537-82.88372</f>
        <v>30589.416279999998</v>
      </c>
      <c r="N537" s="16">
        <f>N538+N540+N543+N548</f>
        <v>30672.3</v>
      </c>
      <c r="O537" s="16">
        <f>O538+O540+O543+O548</f>
        <v>0</v>
      </c>
    </row>
    <row r="538" spans="1:15" ht="33.75" x14ac:dyDescent="0.25">
      <c r="A538" s="1" t="s">
        <v>169</v>
      </c>
      <c r="B538" s="59">
        <v>854</v>
      </c>
      <c r="C538" s="5" t="s">
        <v>244</v>
      </c>
      <c r="D538" s="8" t="s">
        <v>241</v>
      </c>
      <c r="E538" s="8" t="s">
        <v>417</v>
      </c>
      <c r="F538" s="5"/>
      <c r="G538" s="13">
        <f t="shared" si="191"/>
        <v>7945.2999999999993</v>
      </c>
      <c r="H538" s="16">
        <f>H539</f>
        <v>7945.2999999999993</v>
      </c>
      <c r="I538" s="16">
        <f>I539</f>
        <v>0</v>
      </c>
      <c r="J538" s="13">
        <f t="shared" si="192"/>
        <v>8679.2000000000007</v>
      </c>
      <c r="K538" s="16">
        <f>K539</f>
        <v>8679.2000000000007</v>
      </c>
      <c r="L538" s="16">
        <f>L539</f>
        <v>0</v>
      </c>
      <c r="M538" s="13">
        <f t="shared" si="193"/>
        <v>9023.6</v>
      </c>
      <c r="N538" s="16">
        <f>N539</f>
        <v>9023.6</v>
      </c>
      <c r="O538" s="16">
        <f>O539</f>
        <v>0</v>
      </c>
    </row>
    <row r="539" spans="1:15" ht="22.5" x14ac:dyDescent="0.25">
      <c r="A539" s="1" t="s">
        <v>5</v>
      </c>
      <c r="B539" s="59">
        <v>854</v>
      </c>
      <c r="C539" s="5" t="s">
        <v>244</v>
      </c>
      <c r="D539" s="8" t="s">
        <v>241</v>
      </c>
      <c r="E539" s="8" t="s">
        <v>417</v>
      </c>
      <c r="F539" s="5" t="s">
        <v>249</v>
      </c>
      <c r="G539" s="13">
        <f t="shared" si="191"/>
        <v>7945.2999999999993</v>
      </c>
      <c r="H539" s="16">
        <f>6358.3+19.4+1920.2-352.6</f>
        <v>7945.2999999999993</v>
      </c>
      <c r="I539" s="16"/>
      <c r="J539" s="13">
        <f t="shared" si="192"/>
        <v>8679.2000000000007</v>
      </c>
      <c r="K539" s="16">
        <v>8679.2000000000007</v>
      </c>
      <c r="L539" s="16"/>
      <c r="M539" s="13">
        <f t="shared" si="193"/>
        <v>9023.6</v>
      </c>
      <c r="N539" s="16">
        <v>9023.6</v>
      </c>
      <c r="O539" s="16"/>
    </row>
    <row r="540" spans="1:15" ht="22.5" x14ac:dyDescent="0.25">
      <c r="A540" s="1" t="s">
        <v>7</v>
      </c>
      <c r="B540" s="59">
        <v>854</v>
      </c>
      <c r="C540" s="5" t="s">
        <v>244</v>
      </c>
      <c r="D540" s="8" t="s">
        <v>241</v>
      </c>
      <c r="E540" s="8" t="s">
        <v>418</v>
      </c>
      <c r="F540" s="5"/>
      <c r="G540" s="13">
        <f t="shared" si="191"/>
        <v>445.1</v>
      </c>
      <c r="H540" s="16">
        <f>H541+H542</f>
        <v>445.1</v>
      </c>
      <c r="I540" s="16">
        <f>I541+I542</f>
        <v>0</v>
      </c>
      <c r="J540" s="13">
        <f t="shared" si="192"/>
        <v>404.6</v>
      </c>
      <c r="K540" s="16">
        <f>K541+K542</f>
        <v>404.6</v>
      </c>
      <c r="L540" s="16">
        <f>L541+L542</f>
        <v>0</v>
      </c>
      <c r="M540" s="13">
        <f t="shared" si="193"/>
        <v>290.89999999999998</v>
      </c>
      <c r="N540" s="16">
        <f>N541+N542</f>
        <v>290.89999999999998</v>
      </c>
      <c r="O540" s="16">
        <f>O541+O542</f>
        <v>0</v>
      </c>
    </row>
    <row r="541" spans="1:15" ht="22.5" x14ac:dyDescent="0.25">
      <c r="A541" s="1" t="s">
        <v>8</v>
      </c>
      <c r="B541" s="59">
        <v>854</v>
      </c>
      <c r="C541" s="5" t="s">
        <v>244</v>
      </c>
      <c r="D541" s="8" t="s">
        <v>241</v>
      </c>
      <c r="E541" s="8" t="s">
        <v>418</v>
      </c>
      <c r="F541" s="5" t="s">
        <v>253</v>
      </c>
      <c r="G541" s="13">
        <f t="shared" si="191"/>
        <v>445</v>
      </c>
      <c r="H541" s="16">
        <v>445</v>
      </c>
      <c r="I541" s="16"/>
      <c r="J541" s="13">
        <f t="shared" si="192"/>
        <v>404.6</v>
      </c>
      <c r="K541" s="16">
        <v>404.6</v>
      </c>
      <c r="L541" s="16"/>
      <c r="M541" s="13">
        <f t="shared" si="193"/>
        <v>290.89999999999998</v>
      </c>
      <c r="N541" s="16">
        <v>290.89999999999998</v>
      </c>
      <c r="O541" s="16"/>
    </row>
    <row r="542" spans="1:15" x14ac:dyDescent="0.25">
      <c r="A542" s="1" t="s">
        <v>10</v>
      </c>
      <c r="B542" s="59">
        <v>854</v>
      </c>
      <c r="C542" s="5" t="s">
        <v>244</v>
      </c>
      <c r="D542" s="8" t="s">
        <v>241</v>
      </c>
      <c r="E542" s="8" t="s">
        <v>418</v>
      </c>
      <c r="F542" s="5" t="s">
        <v>255</v>
      </c>
      <c r="G542" s="13">
        <f t="shared" si="191"/>
        <v>0.1</v>
      </c>
      <c r="H542" s="16">
        <v>0.1</v>
      </c>
      <c r="I542" s="16"/>
      <c r="J542" s="13">
        <f t="shared" si="192"/>
        <v>0</v>
      </c>
      <c r="K542" s="16"/>
      <c r="L542" s="16"/>
      <c r="M542" s="13">
        <f t="shared" si="193"/>
        <v>0</v>
      </c>
      <c r="N542" s="16"/>
      <c r="O542" s="16"/>
    </row>
    <row r="543" spans="1:15" ht="22.5" x14ac:dyDescent="0.25">
      <c r="A543" s="1" t="s">
        <v>170</v>
      </c>
      <c r="B543" s="59">
        <v>854</v>
      </c>
      <c r="C543" s="5" t="s">
        <v>244</v>
      </c>
      <c r="D543" s="8" t="s">
        <v>241</v>
      </c>
      <c r="E543" s="8" t="s">
        <v>419</v>
      </c>
      <c r="F543" s="5"/>
      <c r="G543" s="13">
        <f>H543+I543-82.88372</f>
        <v>26722.435259999998</v>
      </c>
      <c r="H543" s="16">
        <f>H544+H545+H546+H547</f>
        <v>26805.31898</v>
      </c>
      <c r="I543" s="16">
        <f>I544+I545+I546+I547</f>
        <v>0</v>
      </c>
      <c r="J543" s="13">
        <f>K543+L543-82.88372</f>
        <v>17016.716280000001</v>
      </c>
      <c r="K543" s="16">
        <f>K544+K545+K546+K547</f>
        <v>17099.600000000002</v>
      </c>
      <c r="L543" s="16">
        <f>L544+L545+L546+L547</f>
        <v>0</v>
      </c>
      <c r="M543" s="13">
        <f>N543+O543-82.88372</f>
        <v>20870.616279999998</v>
      </c>
      <c r="N543" s="16">
        <f>N544+N545+N546+N547</f>
        <v>20953.5</v>
      </c>
      <c r="O543" s="16">
        <f>O544+O545+O546+O547</f>
        <v>0</v>
      </c>
    </row>
    <row r="544" spans="1:15" x14ac:dyDescent="0.25">
      <c r="A544" s="1" t="s">
        <v>42</v>
      </c>
      <c r="B544" s="59">
        <v>854</v>
      </c>
      <c r="C544" s="5" t="s">
        <v>244</v>
      </c>
      <c r="D544" s="8" t="s">
        <v>241</v>
      </c>
      <c r="E544" s="8" t="s">
        <v>419</v>
      </c>
      <c r="F544" s="5" t="s">
        <v>291</v>
      </c>
      <c r="G544" s="13">
        <f>H544+I544-82.88372</f>
        <v>24509.415140000001</v>
      </c>
      <c r="H544" s="16">
        <f>19972.4+6031.7-1107.7-304.10114</f>
        <v>24592.298860000003</v>
      </c>
      <c r="I544" s="16"/>
      <c r="J544" s="13">
        <f>K544+L544-812.88372</f>
        <v>14831.816280000001</v>
      </c>
      <c r="K544" s="16">
        <f>25644.7-10000</f>
        <v>15644.7</v>
      </c>
      <c r="L544" s="16"/>
      <c r="M544" s="13">
        <f>N544+O544-82.88372</f>
        <v>19405.816279999999</v>
      </c>
      <c r="N544" s="16">
        <f>26488.7-7000</f>
        <v>19488.7</v>
      </c>
      <c r="O544" s="16"/>
    </row>
    <row r="545" spans="1:15" ht="22.5" x14ac:dyDescent="0.25">
      <c r="A545" s="1" t="s">
        <v>8</v>
      </c>
      <c r="B545" s="59">
        <v>854</v>
      </c>
      <c r="C545" s="5" t="s">
        <v>244</v>
      </c>
      <c r="D545" s="8" t="s">
        <v>241</v>
      </c>
      <c r="E545" s="8" t="s">
        <v>419</v>
      </c>
      <c r="F545" s="5" t="s">
        <v>253</v>
      </c>
      <c r="G545" s="13">
        <f t="shared" si="191"/>
        <v>2200.9201199999998</v>
      </c>
      <c r="H545" s="16">
        <f>39.6+72+1337.9+248.1+10.5+121.5+70.4+30+165+95.7+454.4-444.17988</f>
        <v>2200.9201199999998</v>
      </c>
      <c r="I545" s="16"/>
      <c r="J545" s="13">
        <f t="shared" si="192"/>
        <v>1454.9</v>
      </c>
      <c r="K545" s="16">
        <v>1454.9</v>
      </c>
      <c r="L545" s="16"/>
      <c r="M545" s="13">
        <f t="shared" si="193"/>
        <v>1464.8</v>
      </c>
      <c r="N545" s="16">
        <v>1464.8</v>
      </c>
      <c r="O545" s="16"/>
    </row>
    <row r="546" spans="1:15" x14ac:dyDescent="0.25">
      <c r="A546" s="1" t="s">
        <v>29</v>
      </c>
      <c r="B546" s="59">
        <v>854</v>
      </c>
      <c r="C546" s="5" t="s">
        <v>244</v>
      </c>
      <c r="D546" s="8" t="s">
        <v>241</v>
      </c>
      <c r="E546" s="8" t="s">
        <v>419</v>
      </c>
      <c r="F546" s="5" t="s">
        <v>273</v>
      </c>
      <c r="G546" s="13">
        <f t="shared" si="191"/>
        <v>12</v>
      </c>
      <c r="H546" s="16">
        <v>12</v>
      </c>
      <c r="I546" s="16"/>
      <c r="J546" s="13">
        <f t="shared" si="192"/>
        <v>0</v>
      </c>
      <c r="K546" s="16"/>
      <c r="L546" s="16"/>
      <c r="M546" s="13">
        <f t="shared" si="193"/>
        <v>0</v>
      </c>
      <c r="N546" s="16"/>
      <c r="O546" s="16"/>
    </row>
    <row r="547" spans="1:15" x14ac:dyDescent="0.25">
      <c r="A547" s="1" t="s">
        <v>10</v>
      </c>
      <c r="B547" s="59">
        <v>854</v>
      </c>
      <c r="C547" s="5" t="s">
        <v>244</v>
      </c>
      <c r="D547" s="8" t="s">
        <v>241</v>
      </c>
      <c r="E547" s="8" t="s">
        <v>419</v>
      </c>
      <c r="F547" s="5" t="s">
        <v>255</v>
      </c>
      <c r="G547" s="13">
        <f t="shared" si="191"/>
        <v>0.1</v>
      </c>
      <c r="H547" s="16">
        <v>0.1</v>
      </c>
      <c r="I547" s="16"/>
      <c r="J547" s="13">
        <f t="shared" si="192"/>
        <v>0</v>
      </c>
      <c r="K547" s="16"/>
      <c r="L547" s="16"/>
      <c r="M547" s="13">
        <f t="shared" si="193"/>
        <v>0</v>
      </c>
      <c r="N547" s="16"/>
      <c r="O547" s="16"/>
    </row>
    <row r="548" spans="1:15" ht="22.5" x14ac:dyDescent="0.25">
      <c r="A548" s="1" t="s">
        <v>171</v>
      </c>
      <c r="B548" s="59">
        <v>854</v>
      </c>
      <c r="C548" s="5" t="s">
        <v>244</v>
      </c>
      <c r="D548" s="8" t="s">
        <v>241</v>
      </c>
      <c r="E548" s="8" t="s">
        <v>420</v>
      </c>
      <c r="F548" s="5"/>
      <c r="G548" s="13">
        <f t="shared" si="191"/>
        <v>404.3</v>
      </c>
      <c r="H548" s="16">
        <f>H549+H550+H551</f>
        <v>404.3</v>
      </c>
      <c r="I548" s="16">
        <f>I549+I550+I551</f>
        <v>0</v>
      </c>
      <c r="J548" s="13">
        <f t="shared" si="192"/>
        <v>404.3</v>
      </c>
      <c r="K548" s="16">
        <f>K549+K550+K551</f>
        <v>404.3</v>
      </c>
      <c r="L548" s="16">
        <f>L549+L550+L551</f>
        <v>0</v>
      </c>
      <c r="M548" s="13">
        <f t="shared" si="193"/>
        <v>404.3</v>
      </c>
      <c r="N548" s="16">
        <f>N549+N550+N551</f>
        <v>404.3</v>
      </c>
      <c r="O548" s="16">
        <f>O549+O550+O551</f>
        <v>0</v>
      </c>
    </row>
    <row r="549" spans="1:15" x14ac:dyDescent="0.25">
      <c r="A549" s="1" t="s">
        <v>42</v>
      </c>
      <c r="B549" s="59">
        <v>854</v>
      </c>
      <c r="C549" s="5" t="s">
        <v>244</v>
      </c>
      <c r="D549" s="8" t="s">
        <v>241</v>
      </c>
      <c r="E549" s="8" t="s">
        <v>420</v>
      </c>
      <c r="F549" s="5" t="s">
        <v>291</v>
      </c>
      <c r="G549" s="13">
        <f t="shared" si="191"/>
        <v>10</v>
      </c>
      <c r="H549" s="16">
        <v>10</v>
      </c>
      <c r="I549" s="16"/>
      <c r="J549" s="13">
        <f t="shared" si="192"/>
        <v>10</v>
      </c>
      <c r="K549" s="16">
        <v>10</v>
      </c>
      <c r="L549" s="16"/>
      <c r="M549" s="13">
        <f t="shared" si="193"/>
        <v>10</v>
      </c>
      <c r="N549" s="16">
        <v>10</v>
      </c>
      <c r="O549" s="16"/>
    </row>
    <row r="550" spans="1:15" ht="22.5" x14ac:dyDescent="0.25">
      <c r="A550" s="1" t="s">
        <v>8</v>
      </c>
      <c r="B550" s="59">
        <v>854</v>
      </c>
      <c r="C550" s="5" t="s">
        <v>244</v>
      </c>
      <c r="D550" s="8" t="s">
        <v>241</v>
      </c>
      <c r="E550" s="8" t="s">
        <v>420</v>
      </c>
      <c r="F550" s="5" t="s">
        <v>253</v>
      </c>
      <c r="G550" s="13">
        <f t="shared" si="191"/>
        <v>372.2</v>
      </c>
      <c r="H550" s="16">
        <v>372.2</v>
      </c>
      <c r="I550" s="16"/>
      <c r="J550" s="13">
        <f t="shared" si="192"/>
        <v>372.2</v>
      </c>
      <c r="K550" s="16">
        <v>372.2</v>
      </c>
      <c r="L550" s="16"/>
      <c r="M550" s="13">
        <f t="shared" si="193"/>
        <v>372.2</v>
      </c>
      <c r="N550" s="16">
        <v>372.2</v>
      </c>
      <c r="O550" s="16"/>
    </row>
    <row r="551" spans="1:15" x14ac:dyDescent="0.25">
      <c r="A551" s="1" t="s">
        <v>64</v>
      </c>
      <c r="B551" s="59">
        <v>854</v>
      </c>
      <c r="C551" s="5" t="s">
        <v>244</v>
      </c>
      <c r="D551" s="8" t="s">
        <v>241</v>
      </c>
      <c r="E551" s="8" t="s">
        <v>420</v>
      </c>
      <c r="F551" s="5" t="s">
        <v>307</v>
      </c>
      <c r="G551" s="13">
        <f t="shared" si="191"/>
        <v>22.1</v>
      </c>
      <c r="H551" s="16">
        <v>22.1</v>
      </c>
      <c r="I551" s="16"/>
      <c r="J551" s="13">
        <f t="shared" si="192"/>
        <v>22.1</v>
      </c>
      <c r="K551" s="16">
        <v>22.1</v>
      </c>
      <c r="L551" s="16"/>
      <c r="M551" s="13">
        <f t="shared" si="193"/>
        <v>22.1</v>
      </c>
      <c r="N551" s="16">
        <v>22.1</v>
      </c>
      <c r="O551" s="16"/>
    </row>
    <row r="552" spans="1:15" ht="33.75" x14ac:dyDescent="0.25">
      <c r="A552" s="1" t="s">
        <v>172</v>
      </c>
      <c r="B552" s="59">
        <v>854</v>
      </c>
      <c r="C552" s="5" t="s">
        <v>244</v>
      </c>
      <c r="D552" s="8" t="s">
        <v>241</v>
      </c>
      <c r="E552" s="8" t="s">
        <v>421</v>
      </c>
      <c r="F552" s="5"/>
      <c r="G552" s="13">
        <f t="shared" si="191"/>
        <v>8264.7427299999999</v>
      </c>
      <c r="H552" s="16">
        <f>H553</f>
        <v>1270.3118099999999</v>
      </c>
      <c r="I552" s="16">
        <f>I553</f>
        <v>6994.4309200000007</v>
      </c>
      <c r="J552" s="13">
        <f t="shared" si="192"/>
        <v>9012.6852799999997</v>
      </c>
      <c r="K552" s="16">
        <f>K553</f>
        <v>1318.8112700000001</v>
      </c>
      <c r="L552" s="16">
        <f>L553</f>
        <v>7693.8740099999995</v>
      </c>
      <c r="M552" s="13">
        <f t="shared" si="193"/>
        <v>9835.0920899999983</v>
      </c>
      <c r="N552" s="16">
        <f>N553</f>
        <v>1371.83068</v>
      </c>
      <c r="O552" s="16">
        <f>O553</f>
        <v>8463.2614099999992</v>
      </c>
    </row>
    <row r="553" spans="1:15" x14ac:dyDescent="0.25">
      <c r="A553" s="1" t="s">
        <v>17</v>
      </c>
      <c r="B553" s="59">
        <v>854</v>
      </c>
      <c r="C553" s="5" t="s">
        <v>244</v>
      </c>
      <c r="D553" s="8" t="s">
        <v>241</v>
      </c>
      <c r="E553" s="8" t="s">
        <v>422</v>
      </c>
      <c r="F553" s="5"/>
      <c r="G553" s="13">
        <f t="shared" si="191"/>
        <v>8264.7427299999999</v>
      </c>
      <c r="H553" s="16">
        <f>H554</f>
        <v>1270.3118099999999</v>
      </c>
      <c r="I553" s="16">
        <f>I554</f>
        <v>6994.4309200000007</v>
      </c>
      <c r="J553" s="13">
        <f t="shared" si="192"/>
        <v>9012.6852799999997</v>
      </c>
      <c r="K553" s="16">
        <f>K554</f>
        <v>1318.8112700000001</v>
      </c>
      <c r="L553" s="16">
        <f>L554</f>
        <v>7693.8740099999995</v>
      </c>
      <c r="M553" s="13">
        <f t="shared" si="193"/>
        <v>9835.0920899999983</v>
      </c>
      <c r="N553" s="16">
        <f>N554</f>
        <v>1371.83068</v>
      </c>
      <c r="O553" s="16">
        <f>O554</f>
        <v>8463.2614099999992</v>
      </c>
    </row>
    <row r="554" spans="1:15" ht="22.5" x14ac:dyDescent="0.25">
      <c r="A554" s="1" t="s">
        <v>173</v>
      </c>
      <c r="B554" s="59">
        <v>854</v>
      </c>
      <c r="C554" s="5" t="s">
        <v>244</v>
      </c>
      <c r="D554" s="8" t="s">
        <v>241</v>
      </c>
      <c r="E554" s="8" t="s">
        <v>423</v>
      </c>
      <c r="F554" s="5"/>
      <c r="G554" s="13">
        <f t="shared" si="191"/>
        <v>8264.7427299999999</v>
      </c>
      <c r="H554" s="16">
        <f>H555+H559</f>
        <v>1270.3118099999999</v>
      </c>
      <c r="I554" s="16">
        <f>I555+I559</f>
        <v>6994.4309200000007</v>
      </c>
      <c r="J554" s="13">
        <f t="shared" si="192"/>
        <v>9012.6852799999997</v>
      </c>
      <c r="K554" s="16">
        <f>K555+K559</f>
        <v>1318.8112700000001</v>
      </c>
      <c r="L554" s="16">
        <f>L555+L559</f>
        <v>7693.8740099999995</v>
      </c>
      <c r="M554" s="13">
        <f t="shared" si="193"/>
        <v>9835.0920899999983</v>
      </c>
      <c r="N554" s="16">
        <f>N555+N559</f>
        <v>1371.83068</v>
      </c>
      <c r="O554" s="16">
        <f>O555+O559</f>
        <v>8463.2614099999992</v>
      </c>
    </row>
    <row r="555" spans="1:15" ht="22.5" x14ac:dyDescent="0.25">
      <c r="A555" s="1" t="s">
        <v>174</v>
      </c>
      <c r="B555" s="59">
        <v>854</v>
      </c>
      <c r="C555" s="5" t="s">
        <v>244</v>
      </c>
      <c r="D555" s="8" t="s">
        <v>241</v>
      </c>
      <c r="E555" s="8" t="s">
        <v>424</v>
      </c>
      <c r="F555" s="5"/>
      <c r="G555" s="13">
        <f t="shared" si="191"/>
        <v>848.31719999999996</v>
      </c>
      <c r="H555" s="16">
        <f>H556+H557+H558</f>
        <v>848.31719999999996</v>
      </c>
      <c r="I555" s="16">
        <f>I556+I557+I558</f>
        <v>0</v>
      </c>
      <c r="J555" s="13">
        <f t="shared" si="192"/>
        <v>854.61720000000003</v>
      </c>
      <c r="K555" s="16">
        <f>K556+K557+K558</f>
        <v>854.61720000000003</v>
      </c>
      <c r="L555" s="16">
        <f>L556+L557+L558</f>
        <v>0</v>
      </c>
      <c r="M555" s="13">
        <f t="shared" si="193"/>
        <v>861.21720000000005</v>
      </c>
      <c r="N555" s="16">
        <f>N556+N557+N558</f>
        <v>861.21720000000005</v>
      </c>
      <c r="O555" s="16">
        <f>O556+O557+O558</f>
        <v>0</v>
      </c>
    </row>
    <row r="556" spans="1:15" x14ac:dyDescent="0.25">
      <c r="A556" s="1" t="s">
        <v>42</v>
      </c>
      <c r="B556" s="59">
        <v>854</v>
      </c>
      <c r="C556" s="5" t="s">
        <v>244</v>
      </c>
      <c r="D556" s="8" t="s">
        <v>241</v>
      </c>
      <c r="E556" s="8" t="s">
        <v>424</v>
      </c>
      <c r="F556" s="5" t="s">
        <v>291</v>
      </c>
      <c r="G556" s="13">
        <f t="shared" si="191"/>
        <v>142.30989</v>
      </c>
      <c r="H556" s="16">
        <v>142.30989</v>
      </c>
      <c r="I556" s="16"/>
      <c r="J556" s="13">
        <f t="shared" si="192"/>
        <v>142.30989</v>
      </c>
      <c r="K556" s="16">
        <v>142.30989</v>
      </c>
      <c r="L556" s="16"/>
      <c r="M556" s="13">
        <f t="shared" si="193"/>
        <v>142.30989</v>
      </c>
      <c r="N556" s="16">
        <v>142.30989</v>
      </c>
      <c r="O556" s="16"/>
    </row>
    <row r="557" spans="1:15" ht="22.5" x14ac:dyDescent="0.25">
      <c r="A557" s="1" t="s">
        <v>8</v>
      </c>
      <c r="B557" s="59">
        <v>854</v>
      </c>
      <c r="C557" s="5" t="s">
        <v>244</v>
      </c>
      <c r="D557" s="8" t="s">
        <v>241</v>
      </c>
      <c r="E557" s="8" t="s">
        <v>424</v>
      </c>
      <c r="F557" s="5" t="s">
        <v>253</v>
      </c>
      <c r="G557" s="13">
        <f t="shared" si="191"/>
        <v>461.63841000000002</v>
      </c>
      <c r="H557" s="16">
        <f>332.31552+129.32289</f>
        <v>461.63841000000002</v>
      </c>
      <c r="I557" s="16"/>
      <c r="J557" s="13">
        <f t="shared" si="192"/>
        <v>461.63841000000002</v>
      </c>
      <c r="K557" s="16">
        <f>332.31552+129.32289</f>
        <v>461.63841000000002</v>
      </c>
      <c r="L557" s="16"/>
      <c r="M557" s="13">
        <f t="shared" si="193"/>
        <v>467.63841000000002</v>
      </c>
      <c r="N557" s="16">
        <f>338.31552+129.32289</f>
        <v>467.63841000000002</v>
      </c>
      <c r="O557" s="16"/>
    </row>
    <row r="558" spans="1:15" x14ac:dyDescent="0.25">
      <c r="A558" s="1" t="s">
        <v>64</v>
      </c>
      <c r="B558" s="59">
        <v>854</v>
      </c>
      <c r="C558" s="5" t="s">
        <v>244</v>
      </c>
      <c r="D558" s="8" t="s">
        <v>241</v>
      </c>
      <c r="E558" s="8" t="s">
        <v>424</v>
      </c>
      <c r="F558" s="5" t="s">
        <v>307</v>
      </c>
      <c r="G558" s="13">
        <f t="shared" si="191"/>
        <v>244.3689</v>
      </c>
      <c r="H558" s="16">
        <v>244.3689</v>
      </c>
      <c r="I558" s="16"/>
      <c r="J558" s="13">
        <f t="shared" si="192"/>
        <v>250.66890000000001</v>
      </c>
      <c r="K558" s="16">
        <v>250.66890000000001</v>
      </c>
      <c r="L558" s="16"/>
      <c r="M558" s="13">
        <f t="shared" si="193"/>
        <v>251.2689</v>
      </c>
      <c r="N558" s="16">
        <v>251.2689</v>
      </c>
      <c r="O558" s="16"/>
    </row>
    <row r="559" spans="1:15" ht="22.5" x14ac:dyDescent="0.25">
      <c r="A559" s="1" t="s">
        <v>175</v>
      </c>
      <c r="B559" s="59">
        <v>854</v>
      </c>
      <c r="C559" s="5" t="s">
        <v>244</v>
      </c>
      <c r="D559" s="8" t="s">
        <v>241</v>
      </c>
      <c r="E559" s="8" t="s">
        <v>425</v>
      </c>
      <c r="F559" s="5"/>
      <c r="G559" s="13">
        <f>G560+G561+G562</f>
        <v>7416.4255300000004</v>
      </c>
      <c r="H559" s="13">
        <f t="shared" ref="H559:O559" si="198">H560+H561+H562</f>
        <v>421.99460999999997</v>
      </c>
      <c r="I559" s="13">
        <f t="shared" si="198"/>
        <v>6994.4309200000007</v>
      </c>
      <c r="J559" s="13">
        <f t="shared" si="198"/>
        <v>8158.0680799999991</v>
      </c>
      <c r="K559" s="13">
        <f t="shared" si="198"/>
        <v>464.19407000000001</v>
      </c>
      <c r="L559" s="13">
        <f t="shared" si="198"/>
        <v>7693.8740099999995</v>
      </c>
      <c r="M559" s="13">
        <f t="shared" si="198"/>
        <v>8973.8748899999991</v>
      </c>
      <c r="N559" s="13">
        <f t="shared" si="198"/>
        <v>510.61347999999998</v>
      </c>
      <c r="O559" s="13">
        <f t="shared" si="198"/>
        <v>8463.2614099999992</v>
      </c>
    </row>
    <row r="560" spans="1:15" ht="22.5" x14ac:dyDescent="0.25">
      <c r="A560" s="1" t="s">
        <v>8</v>
      </c>
      <c r="B560" s="59">
        <v>854</v>
      </c>
      <c r="C560" s="5" t="s">
        <v>244</v>
      </c>
      <c r="D560" s="8" t="s">
        <v>241</v>
      </c>
      <c r="E560" s="8" t="s">
        <v>425</v>
      </c>
      <c r="F560" s="5" t="s">
        <v>253</v>
      </c>
      <c r="G560" s="13">
        <f t="shared" si="191"/>
        <v>3275.6305300000004</v>
      </c>
      <c r="H560" s="16">
        <f>179.20879+7.17461</f>
        <v>186.38339999999999</v>
      </c>
      <c r="I560" s="16">
        <f>2970.33046+118.91667</f>
        <v>3089.2471300000002</v>
      </c>
      <c r="J560" s="13">
        <f t="shared" si="192"/>
        <v>3399.0420800000002</v>
      </c>
      <c r="K560" s="16">
        <f>186.38625+7.01922</f>
        <v>193.40546999999998</v>
      </c>
      <c r="L560" s="16">
        <v>3205.63661</v>
      </c>
      <c r="M560" s="13">
        <f t="shared" si="193"/>
        <v>3622.2408599999999</v>
      </c>
      <c r="N560" s="16">
        <f>198.03053+8.07496</f>
        <v>206.10549</v>
      </c>
      <c r="O560" s="16">
        <f>3282.29457+133.8408</f>
        <v>3416.13537</v>
      </c>
    </row>
    <row r="561" spans="1:15" ht="22.5" x14ac:dyDescent="0.25">
      <c r="A561" s="1" t="s">
        <v>9</v>
      </c>
      <c r="B561" s="59">
        <v>854</v>
      </c>
      <c r="C561" s="5" t="s">
        <v>244</v>
      </c>
      <c r="D561" s="8" t="s">
        <v>241</v>
      </c>
      <c r="E561" s="8" t="s">
        <v>425</v>
      </c>
      <c r="F561" s="5" t="s">
        <v>254</v>
      </c>
      <c r="G561" s="13">
        <f t="shared" si="191"/>
        <v>39.984000000000002</v>
      </c>
      <c r="H561" s="16">
        <v>2.2750900000000001</v>
      </c>
      <c r="I561" s="16">
        <v>37.708910000000003</v>
      </c>
      <c r="J561" s="13">
        <f t="shared" si="192"/>
        <v>39.984000000000002</v>
      </c>
      <c r="K561" s="16">
        <v>2.2750900000000001</v>
      </c>
      <c r="L561" s="16">
        <v>37.708910000000003</v>
      </c>
      <c r="M561" s="13">
        <f t="shared" si="193"/>
        <v>39.984000000000002</v>
      </c>
      <c r="N561" s="16">
        <v>2.2750900000000001</v>
      </c>
      <c r="O561" s="16">
        <v>37.708910000000003</v>
      </c>
    </row>
    <row r="562" spans="1:15" x14ac:dyDescent="0.25">
      <c r="A562" s="1" t="s">
        <v>64</v>
      </c>
      <c r="B562" s="59">
        <v>854</v>
      </c>
      <c r="C562" s="5" t="s">
        <v>244</v>
      </c>
      <c r="D562" s="8" t="s">
        <v>241</v>
      </c>
      <c r="E562" s="8" t="s">
        <v>425</v>
      </c>
      <c r="F562" s="5" t="s">
        <v>307</v>
      </c>
      <c r="G562" s="13">
        <f t="shared" si="191"/>
        <v>4100.8110000000006</v>
      </c>
      <c r="H562" s="16">
        <v>233.33611999999999</v>
      </c>
      <c r="I562" s="16">
        <v>3867.4748800000002</v>
      </c>
      <c r="J562" s="13">
        <f t="shared" si="192"/>
        <v>4719.0419999999995</v>
      </c>
      <c r="K562" s="16">
        <v>268.51351</v>
      </c>
      <c r="L562" s="16">
        <v>4450.5284899999997</v>
      </c>
      <c r="M562" s="13">
        <f t="shared" si="193"/>
        <v>5311.6500299999998</v>
      </c>
      <c r="N562" s="16">
        <v>302.23289999999997</v>
      </c>
      <c r="O562" s="16">
        <v>5009.4171299999998</v>
      </c>
    </row>
    <row r="563" spans="1:15" ht="33.75" x14ac:dyDescent="0.25">
      <c r="A563" s="1" t="s">
        <v>176</v>
      </c>
      <c r="B563" s="59">
        <v>854</v>
      </c>
      <c r="C563" s="5" t="s">
        <v>244</v>
      </c>
      <c r="D563" s="8" t="s">
        <v>241</v>
      </c>
      <c r="E563" s="8" t="s">
        <v>426</v>
      </c>
      <c r="F563" s="5"/>
      <c r="G563" s="13">
        <f t="shared" si="191"/>
        <v>162.345</v>
      </c>
      <c r="H563" s="16">
        <f t="shared" ref="H563:I565" si="199">H564</f>
        <v>162.345</v>
      </c>
      <c r="I563" s="16">
        <f t="shared" si="199"/>
        <v>0</v>
      </c>
      <c r="J563" s="13">
        <f t="shared" si="192"/>
        <v>162.345</v>
      </c>
      <c r="K563" s="16">
        <f t="shared" ref="K563:K565" si="200">K564</f>
        <v>162.345</v>
      </c>
      <c r="L563" s="16">
        <f t="shared" ref="L563:L565" si="201">L564</f>
        <v>0</v>
      </c>
      <c r="M563" s="13">
        <f t="shared" si="193"/>
        <v>162.345</v>
      </c>
      <c r="N563" s="16">
        <f t="shared" ref="N563:N565" si="202">N564</f>
        <v>162.345</v>
      </c>
      <c r="O563" s="16">
        <f t="shared" ref="O563:O565" si="203">O564</f>
        <v>0</v>
      </c>
    </row>
    <row r="564" spans="1:15" x14ac:dyDescent="0.25">
      <c r="A564" s="1" t="s">
        <v>17</v>
      </c>
      <c r="B564" s="59">
        <v>854</v>
      </c>
      <c r="C564" s="5" t="s">
        <v>244</v>
      </c>
      <c r="D564" s="8" t="s">
        <v>241</v>
      </c>
      <c r="E564" s="8" t="s">
        <v>427</v>
      </c>
      <c r="F564" s="5"/>
      <c r="G564" s="13">
        <f t="shared" si="191"/>
        <v>162.345</v>
      </c>
      <c r="H564" s="16">
        <f t="shared" si="199"/>
        <v>162.345</v>
      </c>
      <c r="I564" s="16">
        <f t="shared" si="199"/>
        <v>0</v>
      </c>
      <c r="J564" s="13">
        <f t="shared" si="192"/>
        <v>162.345</v>
      </c>
      <c r="K564" s="16">
        <f t="shared" si="200"/>
        <v>162.345</v>
      </c>
      <c r="L564" s="16">
        <f t="shared" si="201"/>
        <v>0</v>
      </c>
      <c r="M564" s="13">
        <f t="shared" si="193"/>
        <v>162.345</v>
      </c>
      <c r="N564" s="16">
        <f t="shared" si="202"/>
        <v>162.345</v>
      </c>
      <c r="O564" s="16">
        <f t="shared" si="203"/>
        <v>0</v>
      </c>
    </row>
    <row r="565" spans="1:15" ht="22.5" x14ac:dyDescent="0.25">
      <c r="A565" s="1" t="s">
        <v>177</v>
      </c>
      <c r="B565" s="59">
        <v>854</v>
      </c>
      <c r="C565" s="5" t="s">
        <v>244</v>
      </c>
      <c r="D565" s="8" t="s">
        <v>241</v>
      </c>
      <c r="E565" s="8" t="s">
        <v>428</v>
      </c>
      <c r="F565" s="5"/>
      <c r="G565" s="13">
        <f t="shared" si="191"/>
        <v>162.345</v>
      </c>
      <c r="H565" s="16">
        <f t="shared" si="199"/>
        <v>162.345</v>
      </c>
      <c r="I565" s="16">
        <f t="shared" si="199"/>
        <v>0</v>
      </c>
      <c r="J565" s="13">
        <f t="shared" si="192"/>
        <v>162.345</v>
      </c>
      <c r="K565" s="16">
        <f t="shared" si="200"/>
        <v>162.345</v>
      </c>
      <c r="L565" s="16">
        <f t="shared" si="201"/>
        <v>0</v>
      </c>
      <c r="M565" s="13">
        <f t="shared" si="193"/>
        <v>162.345</v>
      </c>
      <c r="N565" s="16">
        <f t="shared" si="202"/>
        <v>162.345</v>
      </c>
      <c r="O565" s="16">
        <f t="shared" si="203"/>
        <v>0</v>
      </c>
    </row>
    <row r="566" spans="1:15" ht="22.5" x14ac:dyDescent="0.25">
      <c r="A566" s="1" t="s">
        <v>178</v>
      </c>
      <c r="B566" s="59">
        <v>854</v>
      </c>
      <c r="C566" s="5" t="s">
        <v>244</v>
      </c>
      <c r="D566" s="8" t="s">
        <v>241</v>
      </c>
      <c r="E566" s="8" t="s">
        <v>429</v>
      </c>
      <c r="F566" s="5"/>
      <c r="G566" s="13">
        <f t="shared" si="191"/>
        <v>162.345</v>
      </c>
      <c r="H566" s="16">
        <f>H568+H567</f>
        <v>162.345</v>
      </c>
      <c r="I566" s="16">
        <f>I568+I567</f>
        <v>0</v>
      </c>
      <c r="J566" s="13">
        <f t="shared" si="192"/>
        <v>162.345</v>
      </c>
      <c r="K566" s="16">
        <f>K568+K567</f>
        <v>162.345</v>
      </c>
      <c r="L566" s="16">
        <f>L568+L567</f>
        <v>0</v>
      </c>
      <c r="M566" s="13">
        <f t="shared" si="193"/>
        <v>162.345</v>
      </c>
      <c r="N566" s="16">
        <f>N568+N567</f>
        <v>162.345</v>
      </c>
      <c r="O566" s="16">
        <f>O568+O567</f>
        <v>0</v>
      </c>
    </row>
    <row r="567" spans="1:15" x14ac:dyDescent="0.25">
      <c r="A567" s="1" t="s">
        <v>42</v>
      </c>
      <c r="B567" s="59">
        <v>854</v>
      </c>
      <c r="C567" s="5" t="s">
        <v>244</v>
      </c>
      <c r="D567" s="8" t="s">
        <v>241</v>
      </c>
      <c r="E567" s="8" t="s">
        <v>429</v>
      </c>
      <c r="F567" s="5" t="s">
        <v>291</v>
      </c>
      <c r="G567" s="13">
        <f t="shared" si="191"/>
        <v>72.344999999999999</v>
      </c>
      <c r="H567" s="16">
        <v>72.344999999999999</v>
      </c>
      <c r="I567" s="16"/>
      <c r="J567" s="13">
        <f t="shared" si="192"/>
        <v>72.344999999999999</v>
      </c>
      <c r="K567" s="16">
        <v>72.344999999999999</v>
      </c>
      <c r="L567" s="16"/>
      <c r="M567" s="13">
        <f t="shared" si="193"/>
        <v>72.344999999999999</v>
      </c>
      <c r="N567" s="16">
        <v>72.344999999999999</v>
      </c>
      <c r="O567" s="16"/>
    </row>
    <row r="568" spans="1:15" x14ac:dyDescent="0.25">
      <c r="A568" s="1" t="s">
        <v>64</v>
      </c>
      <c r="B568" s="59">
        <v>854</v>
      </c>
      <c r="C568" s="5" t="s">
        <v>244</v>
      </c>
      <c r="D568" s="8" t="s">
        <v>241</v>
      </c>
      <c r="E568" s="8" t="s">
        <v>429</v>
      </c>
      <c r="F568" s="5" t="s">
        <v>307</v>
      </c>
      <c r="G568" s="13">
        <f t="shared" si="191"/>
        <v>90</v>
      </c>
      <c r="H568" s="16">
        <v>90</v>
      </c>
      <c r="I568" s="16"/>
      <c r="J568" s="13">
        <f t="shared" si="192"/>
        <v>90</v>
      </c>
      <c r="K568" s="16">
        <v>90</v>
      </c>
      <c r="L568" s="16"/>
      <c r="M568" s="13">
        <f t="shared" si="193"/>
        <v>90</v>
      </c>
      <c r="N568" s="16">
        <v>90</v>
      </c>
      <c r="O568" s="16"/>
    </row>
    <row r="569" spans="1:15" ht="22.5" x14ac:dyDescent="0.25">
      <c r="A569" s="1" t="s">
        <v>148</v>
      </c>
      <c r="B569" s="59">
        <v>854</v>
      </c>
      <c r="C569" s="5" t="s">
        <v>244</v>
      </c>
      <c r="D569" s="8" t="s">
        <v>241</v>
      </c>
      <c r="E569" s="8" t="s">
        <v>394</v>
      </c>
      <c r="F569" s="5"/>
      <c r="G569" s="13">
        <f t="shared" ref="G569:G607" si="204">H569+I569</f>
        <v>374.75700000000001</v>
      </c>
      <c r="H569" s="16">
        <f t="shared" ref="H569:I571" si="205">H570</f>
        <v>374.75700000000001</v>
      </c>
      <c r="I569" s="16">
        <f t="shared" si="205"/>
        <v>0</v>
      </c>
      <c r="J569" s="13">
        <f t="shared" ref="J569:J607" si="206">K569+L569</f>
        <v>374.75700000000001</v>
      </c>
      <c r="K569" s="16">
        <f t="shared" ref="K569:K571" si="207">K570</f>
        <v>374.75700000000001</v>
      </c>
      <c r="L569" s="16">
        <f t="shared" ref="L569:L571" si="208">L570</f>
        <v>0</v>
      </c>
      <c r="M569" s="13">
        <f t="shared" ref="M569:M607" si="209">N569+O569</f>
        <v>374.75700000000001</v>
      </c>
      <c r="N569" s="16">
        <f t="shared" ref="N569:N571" si="210">N570</f>
        <v>374.75700000000001</v>
      </c>
      <c r="O569" s="16">
        <f t="shared" ref="O569:O571" si="211">O570</f>
        <v>0</v>
      </c>
    </row>
    <row r="570" spans="1:15" x14ac:dyDescent="0.25">
      <c r="A570" s="17" t="s">
        <v>17</v>
      </c>
      <c r="B570" s="59">
        <v>854</v>
      </c>
      <c r="C570" s="18" t="s">
        <v>244</v>
      </c>
      <c r="D570" s="19" t="s">
        <v>241</v>
      </c>
      <c r="E570" s="19" t="s">
        <v>398</v>
      </c>
      <c r="F570" s="18"/>
      <c r="G570" s="13">
        <f t="shared" si="204"/>
        <v>374.75700000000001</v>
      </c>
      <c r="H570" s="16">
        <f t="shared" si="205"/>
        <v>374.75700000000001</v>
      </c>
      <c r="I570" s="16">
        <f t="shared" si="205"/>
        <v>0</v>
      </c>
      <c r="J570" s="13">
        <f t="shared" si="206"/>
        <v>374.75700000000001</v>
      </c>
      <c r="K570" s="16">
        <f t="shared" si="207"/>
        <v>374.75700000000001</v>
      </c>
      <c r="L570" s="16">
        <f t="shared" si="208"/>
        <v>0</v>
      </c>
      <c r="M570" s="13">
        <f t="shared" si="209"/>
        <v>374.75700000000001</v>
      </c>
      <c r="N570" s="16">
        <f t="shared" si="210"/>
        <v>374.75700000000001</v>
      </c>
      <c r="O570" s="16">
        <f t="shared" si="211"/>
        <v>0</v>
      </c>
    </row>
    <row r="571" spans="1:15" ht="22.5" x14ac:dyDescent="0.25">
      <c r="A571" s="17" t="s">
        <v>179</v>
      </c>
      <c r="B571" s="59">
        <v>854</v>
      </c>
      <c r="C571" s="18" t="s">
        <v>244</v>
      </c>
      <c r="D571" s="19" t="s">
        <v>241</v>
      </c>
      <c r="E571" s="19" t="s">
        <v>430</v>
      </c>
      <c r="F571" s="18"/>
      <c r="G571" s="13">
        <f t="shared" si="204"/>
        <v>374.75700000000001</v>
      </c>
      <c r="H571" s="16">
        <f t="shared" si="205"/>
        <v>374.75700000000001</v>
      </c>
      <c r="I571" s="16">
        <f t="shared" si="205"/>
        <v>0</v>
      </c>
      <c r="J571" s="13">
        <f t="shared" si="206"/>
        <v>374.75700000000001</v>
      </c>
      <c r="K571" s="16">
        <f t="shared" si="207"/>
        <v>374.75700000000001</v>
      </c>
      <c r="L571" s="16">
        <f t="shared" si="208"/>
        <v>0</v>
      </c>
      <c r="M571" s="13">
        <f t="shared" si="209"/>
        <v>374.75700000000001</v>
      </c>
      <c r="N571" s="16">
        <f t="shared" si="210"/>
        <v>374.75700000000001</v>
      </c>
      <c r="O571" s="16">
        <f t="shared" si="211"/>
        <v>0</v>
      </c>
    </row>
    <row r="572" spans="1:15" ht="22.5" x14ac:dyDescent="0.25">
      <c r="A572" s="17" t="s">
        <v>180</v>
      </c>
      <c r="B572" s="59">
        <v>854</v>
      </c>
      <c r="C572" s="18" t="s">
        <v>244</v>
      </c>
      <c r="D572" s="19" t="s">
        <v>241</v>
      </c>
      <c r="E572" s="19" t="s">
        <v>431</v>
      </c>
      <c r="F572" s="18"/>
      <c r="G572" s="13">
        <f t="shared" si="204"/>
        <v>374.75700000000001</v>
      </c>
      <c r="H572" s="16">
        <f>H573+H574+H575</f>
        <v>374.75700000000001</v>
      </c>
      <c r="I572" s="16">
        <f>I573+I574+I575</f>
        <v>0</v>
      </c>
      <c r="J572" s="13">
        <f t="shared" si="206"/>
        <v>374.75700000000001</v>
      </c>
      <c r="K572" s="16">
        <f>K573+K574+K575</f>
        <v>374.75700000000001</v>
      </c>
      <c r="L572" s="16">
        <f>L573+L574+L575</f>
        <v>0</v>
      </c>
      <c r="M572" s="13">
        <f t="shared" si="209"/>
        <v>374.75700000000001</v>
      </c>
      <c r="N572" s="16">
        <f>N573+N574+N575</f>
        <v>374.75700000000001</v>
      </c>
      <c r="O572" s="16">
        <f>O573+O574+O575</f>
        <v>0</v>
      </c>
    </row>
    <row r="573" spans="1:15" x14ac:dyDescent="0.25">
      <c r="A573" s="17" t="s">
        <v>42</v>
      </c>
      <c r="B573" s="59">
        <v>854</v>
      </c>
      <c r="C573" s="18" t="s">
        <v>244</v>
      </c>
      <c r="D573" s="19" t="s">
        <v>241</v>
      </c>
      <c r="E573" s="19" t="s">
        <v>431</v>
      </c>
      <c r="F573" s="18" t="s">
        <v>291</v>
      </c>
      <c r="G573" s="13">
        <f t="shared" si="204"/>
        <v>5.3759999999999994</v>
      </c>
      <c r="H573" s="16">
        <f>1.62+3.756</f>
        <v>5.3759999999999994</v>
      </c>
      <c r="I573" s="16"/>
      <c r="J573" s="13">
        <f t="shared" si="206"/>
        <v>5.3759999999999994</v>
      </c>
      <c r="K573" s="16">
        <f>1.62+3.756</f>
        <v>5.3759999999999994</v>
      </c>
      <c r="L573" s="16"/>
      <c r="M573" s="13">
        <f t="shared" si="209"/>
        <v>5.3759999999999994</v>
      </c>
      <c r="N573" s="16">
        <f>1.62+3.756</f>
        <v>5.3759999999999994</v>
      </c>
      <c r="O573" s="16"/>
    </row>
    <row r="574" spans="1:15" ht="22.5" x14ac:dyDescent="0.25">
      <c r="A574" s="17" t="s">
        <v>8</v>
      </c>
      <c r="B574" s="59">
        <v>854</v>
      </c>
      <c r="C574" s="18" t="s">
        <v>244</v>
      </c>
      <c r="D574" s="19" t="s">
        <v>241</v>
      </c>
      <c r="E574" s="19" t="s">
        <v>431</v>
      </c>
      <c r="F574" s="18" t="s">
        <v>253</v>
      </c>
      <c r="G574" s="13">
        <f t="shared" si="204"/>
        <v>237.13200000000001</v>
      </c>
      <c r="H574" s="16">
        <v>237.13200000000001</v>
      </c>
      <c r="I574" s="16"/>
      <c r="J574" s="13">
        <f t="shared" si="206"/>
        <v>237.13200000000001</v>
      </c>
      <c r="K574" s="16">
        <v>237.13200000000001</v>
      </c>
      <c r="L574" s="16"/>
      <c r="M574" s="13">
        <f t="shared" si="209"/>
        <v>237.13200000000001</v>
      </c>
      <c r="N574" s="16">
        <v>237.13200000000001</v>
      </c>
      <c r="O574" s="16"/>
    </row>
    <row r="575" spans="1:15" x14ac:dyDescent="0.25">
      <c r="A575" s="17" t="s">
        <v>64</v>
      </c>
      <c r="B575" s="59">
        <v>854</v>
      </c>
      <c r="C575" s="18" t="s">
        <v>244</v>
      </c>
      <c r="D575" s="19" t="s">
        <v>241</v>
      </c>
      <c r="E575" s="19" t="s">
        <v>431</v>
      </c>
      <c r="F575" s="18" t="s">
        <v>307</v>
      </c>
      <c r="G575" s="13">
        <f t="shared" si="204"/>
        <v>132.249</v>
      </c>
      <c r="H575" s="16">
        <v>132.249</v>
      </c>
      <c r="I575" s="16"/>
      <c r="J575" s="13">
        <f t="shared" si="206"/>
        <v>132.249</v>
      </c>
      <c r="K575" s="16">
        <v>132.249</v>
      </c>
      <c r="L575" s="16"/>
      <c r="M575" s="13">
        <f t="shared" si="209"/>
        <v>132.249</v>
      </c>
      <c r="N575" s="16">
        <v>132.249</v>
      </c>
      <c r="O575" s="16"/>
    </row>
    <row r="576" spans="1:15" x14ac:dyDescent="0.25">
      <c r="A576" s="17" t="s">
        <v>11</v>
      </c>
      <c r="B576" s="59">
        <v>854</v>
      </c>
      <c r="C576" s="18" t="s">
        <v>244</v>
      </c>
      <c r="D576" s="19" t="s">
        <v>241</v>
      </c>
      <c r="E576" s="19" t="s">
        <v>256</v>
      </c>
      <c r="F576" s="18"/>
      <c r="G576" s="13">
        <f>G577</f>
        <v>6.9341999999999997</v>
      </c>
      <c r="H576" s="13">
        <f t="shared" ref="H576:O577" si="212">H577</f>
        <v>0</v>
      </c>
      <c r="I576" s="13">
        <f t="shared" si="212"/>
        <v>6.9341999999999997</v>
      </c>
      <c r="J576" s="13">
        <f t="shared" si="212"/>
        <v>6.9341999999999997</v>
      </c>
      <c r="K576" s="13">
        <f t="shared" si="212"/>
        <v>0</v>
      </c>
      <c r="L576" s="13">
        <f t="shared" si="212"/>
        <v>6.9341999999999997</v>
      </c>
      <c r="M576" s="13">
        <f t="shared" si="212"/>
        <v>6.9341999999999997</v>
      </c>
      <c r="N576" s="13">
        <f t="shared" si="212"/>
        <v>0</v>
      </c>
      <c r="O576" s="13">
        <f t="shared" si="212"/>
        <v>6.9341999999999997</v>
      </c>
    </row>
    <row r="577" spans="1:22" ht="22.5" x14ac:dyDescent="0.25">
      <c r="A577" s="17" t="s">
        <v>12</v>
      </c>
      <c r="B577" s="59">
        <v>854</v>
      </c>
      <c r="C577" s="18" t="s">
        <v>244</v>
      </c>
      <c r="D577" s="19" t="s">
        <v>241</v>
      </c>
      <c r="E577" s="19" t="s">
        <v>257</v>
      </c>
      <c r="F577" s="18"/>
      <c r="G577" s="13">
        <f>G578</f>
        <v>6.9341999999999997</v>
      </c>
      <c r="H577" s="13">
        <f t="shared" si="212"/>
        <v>0</v>
      </c>
      <c r="I577" s="13">
        <f t="shared" si="212"/>
        <v>6.9341999999999997</v>
      </c>
      <c r="J577" s="13">
        <f t="shared" si="212"/>
        <v>6.9341999999999997</v>
      </c>
      <c r="K577" s="13">
        <f t="shared" si="212"/>
        <v>0</v>
      </c>
      <c r="L577" s="13">
        <f t="shared" si="212"/>
        <v>6.9341999999999997</v>
      </c>
      <c r="M577" s="13">
        <f t="shared" si="212"/>
        <v>6.9341999999999997</v>
      </c>
      <c r="N577" s="13">
        <f t="shared" si="212"/>
        <v>0</v>
      </c>
      <c r="O577" s="13">
        <f t="shared" si="212"/>
        <v>6.9341999999999997</v>
      </c>
    </row>
    <row r="578" spans="1:22" ht="56.25" x14ac:dyDescent="0.25">
      <c r="A578" s="1" t="s">
        <v>181</v>
      </c>
      <c r="B578" s="59">
        <v>854</v>
      </c>
      <c r="C578" s="5" t="s">
        <v>244</v>
      </c>
      <c r="D578" s="8" t="s">
        <v>241</v>
      </c>
      <c r="E578" s="8" t="s">
        <v>432</v>
      </c>
      <c r="F578" s="5"/>
      <c r="G578" s="13">
        <f t="shared" si="204"/>
        <v>6.9341999999999997</v>
      </c>
      <c r="H578" s="16">
        <f>H579</f>
        <v>0</v>
      </c>
      <c r="I578" s="16">
        <f>I579</f>
        <v>6.9341999999999997</v>
      </c>
      <c r="J578" s="13">
        <f t="shared" si="206"/>
        <v>6.9341999999999997</v>
      </c>
      <c r="K578" s="16">
        <f>K579</f>
        <v>0</v>
      </c>
      <c r="L578" s="16">
        <f>L579</f>
        <v>6.9341999999999997</v>
      </c>
      <c r="M578" s="13">
        <f t="shared" si="209"/>
        <v>6.9341999999999997</v>
      </c>
      <c r="N578" s="16">
        <f>N579</f>
        <v>0</v>
      </c>
      <c r="O578" s="16">
        <f>O579</f>
        <v>6.9341999999999997</v>
      </c>
    </row>
    <row r="579" spans="1:22" ht="22.5" x14ac:dyDescent="0.25">
      <c r="A579" s="1" t="s">
        <v>5</v>
      </c>
      <c r="B579" s="59">
        <v>854</v>
      </c>
      <c r="C579" s="5" t="s">
        <v>244</v>
      </c>
      <c r="D579" s="8" t="s">
        <v>241</v>
      </c>
      <c r="E579" s="8" t="s">
        <v>432</v>
      </c>
      <c r="F579" s="5" t="s">
        <v>249</v>
      </c>
      <c r="G579" s="13">
        <f t="shared" si="204"/>
        <v>6.9341999999999997</v>
      </c>
      <c r="H579" s="16"/>
      <c r="I579" s="16">
        <v>6.9341999999999997</v>
      </c>
      <c r="J579" s="13">
        <f t="shared" si="206"/>
        <v>6.9341999999999997</v>
      </c>
      <c r="K579" s="16"/>
      <c r="L579" s="16">
        <v>6.9341999999999997</v>
      </c>
      <c r="M579" s="13">
        <f t="shared" si="209"/>
        <v>6.9341999999999997</v>
      </c>
      <c r="N579" s="16"/>
      <c r="O579" s="16">
        <v>6.9341999999999997</v>
      </c>
    </row>
    <row r="580" spans="1:22" x14ac:dyDescent="0.25">
      <c r="A580" s="1" t="s">
        <v>182</v>
      </c>
      <c r="B580" s="59">
        <v>854</v>
      </c>
      <c r="C580" s="5" t="s">
        <v>245</v>
      </c>
      <c r="D580" s="9"/>
      <c r="E580" s="9"/>
      <c r="F580" s="7"/>
      <c r="G580" s="13">
        <f t="shared" ref="G580:O580" si="213">G581+G608</f>
        <v>25475.239320000001</v>
      </c>
      <c r="H580" s="16" t="e">
        <f t="shared" si="213"/>
        <v>#REF!</v>
      </c>
      <c r="I580" s="16" t="e">
        <f t="shared" si="213"/>
        <v>#REF!</v>
      </c>
      <c r="J580" s="13">
        <f t="shared" si="213"/>
        <v>28386.347129999998</v>
      </c>
      <c r="K580" s="16" t="e">
        <f t="shared" si="213"/>
        <v>#REF!</v>
      </c>
      <c r="L580" s="16" t="e">
        <f t="shared" si="213"/>
        <v>#REF!</v>
      </c>
      <c r="M580" s="13">
        <f t="shared" si="213"/>
        <v>30178.821350000002</v>
      </c>
      <c r="N580" s="16" t="e">
        <f t="shared" si="213"/>
        <v>#REF!</v>
      </c>
      <c r="O580" s="16" t="e">
        <f t="shared" si="213"/>
        <v>#REF!</v>
      </c>
      <c r="P580" s="20"/>
      <c r="Q580" s="20"/>
      <c r="R580" s="20"/>
      <c r="S580" s="20"/>
      <c r="T580" s="20"/>
      <c r="U580" s="20"/>
      <c r="V580" s="20"/>
    </row>
    <row r="581" spans="1:22" x14ac:dyDescent="0.25">
      <c r="A581" s="1" t="s">
        <v>183</v>
      </c>
      <c r="B581" s="59">
        <v>854</v>
      </c>
      <c r="C581" s="5" t="s">
        <v>245</v>
      </c>
      <c r="D581" s="8" t="s">
        <v>233</v>
      </c>
      <c r="E581" s="9"/>
      <c r="F581" s="7"/>
      <c r="G581" s="13">
        <f>G582+G598+G603</f>
        <v>25175.239320000001</v>
      </c>
      <c r="H581" s="16" t="e">
        <f>H582++H598+H603+#REF!</f>
        <v>#REF!</v>
      </c>
      <c r="I581" s="16" t="e">
        <f>I582++I598+I603+#REF!</f>
        <v>#REF!</v>
      </c>
      <c r="J581" s="13">
        <f>J582+J598+J603</f>
        <v>28086.347129999998</v>
      </c>
      <c r="K581" s="16" t="e">
        <f>K582++K598+K603+#REF!</f>
        <v>#REF!</v>
      </c>
      <c r="L581" s="16" t="e">
        <f>L582++L598+L603+#REF!</f>
        <v>#REF!</v>
      </c>
      <c r="M581" s="13">
        <f>M582+M598+M603</f>
        <v>29878.821350000002</v>
      </c>
      <c r="N581" s="16" t="e">
        <f>N582++N598+N603+#REF!</f>
        <v>#REF!</v>
      </c>
      <c r="O581" s="16" t="e">
        <f>O582++O598+O603+#REF!</f>
        <v>#REF!</v>
      </c>
      <c r="P581" s="20"/>
      <c r="Q581" s="20"/>
      <c r="R581" s="20"/>
      <c r="S581" s="20"/>
      <c r="T581" s="20"/>
      <c r="U581" s="20"/>
      <c r="V581" s="20"/>
    </row>
    <row r="582" spans="1:22" ht="22.5" x14ac:dyDescent="0.25">
      <c r="A582" s="1" t="s">
        <v>142</v>
      </c>
      <c r="B582" s="59">
        <v>854</v>
      </c>
      <c r="C582" s="5" t="s">
        <v>245</v>
      </c>
      <c r="D582" s="8" t="s">
        <v>233</v>
      </c>
      <c r="E582" s="8" t="s">
        <v>388</v>
      </c>
      <c r="F582" s="5"/>
      <c r="G582" s="13">
        <f>G583</f>
        <v>24871.53932</v>
      </c>
      <c r="H582" s="16" t="e">
        <f>#REF!+H583</f>
        <v>#REF!</v>
      </c>
      <c r="I582" s="16" t="e">
        <f>#REF!+I583</f>
        <v>#REF!</v>
      </c>
      <c r="J582" s="13">
        <f>J583</f>
        <v>27855.647129999998</v>
      </c>
      <c r="K582" s="16" t="e">
        <f>#REF!+K583</f>
        <v>#REF!</v>
      </c>
      <c r="L582" s="16" t="e">
        <f>#REF!+L583</f>
        <v>#REF!</v>
      </c>
      <c r="M582" s="13">
        <f>M583</f>
        <v>29648.121350000001</v>
      </c>
      <c r="N582" s="16" t="e">
        <f>#REF!+N583</f>
        <v>#REF!</v>
      </c>
      <c r="O582" s="16" t="e">
        <f>#REF!+O583</f>
        <v>#REF!</v>
      </c>
    </row>
    <row r="583" spans="1:22" x14ac:dyDescent="0.25">
      <c r="A583" s="1" t="s">
        <v>17</v>
      </c>
      <c r="B583" s="59">
        <v>854</v>
      </c>
      <c r="C583" s="5" t="s">
        <v>245</v>
      </c>
      <c r="D583" s="8" t="s">
        <v>233</v>
      </c>
      <c r="E583" s="8" t="s">
        <v>433</v>
      </c>
      <c r="F583" s="5"/>
      <c r="G583" s="13">
        <f>G584+G591</f>
        <v>24871.53932</v>
      </c>
      <c r="H583" s="16" t="e">
        <f>#REF!+H584+H591</f>
        <v>#REF!</v>
      </c>
      <c r="I583" s="16" t="e">
        <f>#REF!+I584+I591</f>
        <v>#REF!</v>
      </c>
      <c r="J583" s="13">
        <f>J584+J591</f>
        <v>27855.647129999998</v>
      </c>
      <c r="K583" s="16" t="e">
        <f>#REF!+K584+K591</f>
        <v>#REF!</v>
      </c>
      <c r="L583" s="16" t="e">
        <f>#REF!+L584+L591</f>
        <v>#REF!</v>
      </c>
      <c r="M583" s="13">
        <f>M584+M591</f>
        <v>29648.121350000001</v>
      </c>
      <c r="N583" s="16" t="e">
        <f>#REF!+N584+N591</f>
        <v>#REF!</v>
      </c>
      <c r="O583" s="16" t="e">
        <f>#REF!+O584+O591</f>
        <v>#REF!</v>
      </c>
      <c r="P583" s="20"/>
      <c r="Q583" s="20"/>
      <c r="R583" s="20"/>
      <c r="S583" s="20"/>
      <c r="T583" s="20"/>
      <c r="U583" s="20"/>
      <c r="V583" s="20"/>
    </row>
    <row r="584" spans="1:22" ht="22.5" x14ac:dyDescent="0.25">
      <c r="A584" s="1" t="s">
        <v>186</v>
      </c>
      <c r="B584" s="59">
        <v>854</v>
      </c>
      <c r="C584" s="5" t="s">
        <v>245</v>
      </c>
      <c r="D584" s="8" t="s">
        <v>233</v>
      </c>
      <c r="E584" s="8" t="s">
        <v>436</v>
      </c>
      <c r="F584" s="5"/>
      <c r="G584" s="13">
        <f t="shared" si="204"/>
        <v>20050.565439999998</v>
      </c>
      <c r="H584" s="16">
        <f>H585+H587+H589</f>
        <v>17950.999999999996</v>
      </c>
      <c r="I584" s="16">
        <f>I585+I587+I589</f>
        <v>2099.5654400000003</v>
      </c>
      <c r="J584" s="13">
        <f t="shared" si="206"/>
        <v>22266.805939999998</v>
      </c>
      <c r="K584" s="16">
        <f>K585+K587+K589</f>
        <v>20010.8</v>
      </c>
      <c r="L584" s="16">
        <f>L585+L587+L589</f>
        <v>2256.00594</v>
      </c>
      <c r="M584" s="13">
        <f t="shared" si="209"/>
        <v>23721.047600000002</v>
      </c>
      <c r="N584" s="16">
        <f>N585+N587+N589</f>
        <v>21318.400000000001</v>
      </c>
      <c r="O584" s="16">
        <f>O585+O587+O589</f>
        <v>2402.6476000000002</v>
      </c>
    </row>
    <row r="585" spans="1:22" ht="22.5" x14ac:dyDescent="0.25">
      <c r="A585" s="1" t="s">
        <v>41</v>
      </c>
      <c r="B585" s="59">
        <v>854</v>
      </c>
      <c r="C585" s="5" t="s">
        <v>245</v>
      </c>
      <c r="D585" s="8" t="s">
        <v>233</v>
      </c>
      <c r="E585" s="8" t="s">
        <v>437</v>
      </c>
      <c r="F585" s="5"/>
      <c r="G585" s="13">
        <f t="shared" si="204"/>
        <v>17950.999999999996</v>
      </c>
      <c r="H585" s="16">
        <f>H586</f>
        <v>17950.999999999996</v>
      </c>
      <c r="I585" s="16">
        <f>I586</f>
        <v>0</v>
      </c>
      <c r="J585" s="13">
        <f t="shared" si="206"/>
        <v>20010.8</v>
      </c>
      <c r="K585" s="16">
        <f>K586</f>
        <v>20010.8</v>
      </c>
      <c r="L585" s="16">
        <f>L586</f>
        <v>0</v>
      </c>
      <c r="M585" s="13">
        <f t="shared" si="209"/>
        <v>21318.400000000001</v>
      </c>
      <c r="N585" s="16">
        <f>N586</f>
        <v>21318.400000000001</v>
      </c>
      <c r="O585" s="16">
        <f>O586</f>
        <v>0</v>
      </c>
    </row>
    <row r="586" spans="1:22" x14ac:dyDescent="0.25">
      <c r="A586" s="1" t="s">
        <v>64</v>
      </c>
      <c r="B586" s="59">
        <v>854</v>
      </c>
      <c r="C586" s="5" t="s">
        <v>245</v>
      </c>
      <c r="D586" s="8" t="s">
        <v>233</v>
      </c>
      <c r="E586" s="8" t="s">
        <v>437</v>
      </c>
      <c r="F586" s="5" t="s">
        <v>307</v>
      </c>
      <c r="G586" s="13">
        <f t="shared" si="204"/>
        <v>17950.999999999996</v>
      </c>
      <c r="H586" s="16">
        <f>12784.1+14.7+3860.8-709+644.6+4.4+31.3+41.5+343.6+740+9.6+4+6+373.8+1.5+0.1-200</f>
        <v>17950.999999999996</v>
      </c>
      <c r="I586" s="16"/>
      <c r="J586" s="13">
        <f t="shared" si="206"/>
        <v>20010.8</v>
      </c>
      <c r="K586" s="16">
        <v>20010.8</v>
      </c>
      <c r="L586" s="16"/>
      <c r="M586" s="13">
        <f t="shared" si="209"/>
        <v>21318.400000000001</v>
      </c>
      <c r="N586" s="16">
        <v>21318.400000000001</v>
      </c>
      <c r="O586" s="16"/>
    </row>
    <row r="587" spans="1:22" ht="146.25" x14ac:dyDescent="0.25">
      <c r="A587" s="1" t="s">
        <v>187</v>
      </c>
      <c r="B587" s="59">
        <v>854</v>
      </c>
      <c r="C587" s="5" t="s">
        <v>245</v>
      </c>
      <c r="D587" s="8" t="s">
        <v>233</v>
      </c>
      <c r="E587" s="8" t="s">
        <v>438</v>
      </c>
      <c r="F587" s="5"/>
      <c r="G587" s="13">
        <f t="shared" si="204"/>
        <v>193.23172</v>
      </c>
      <c r="H587" s="16">
        <f>H588</f>
        <v>0</v>
      </c>
      <c r="I587" s="16">
        <f>I588</f>
        <v>193.23172</v>
      </c>
      <c r="J587" s="13">
        <f t="shared" si="206"/>
        <v>193.23172</v>
      </c>
      <c r="K587" s="16">
        <f>K588</f>
        <v>0</v>
      </c>
      <c r="L587" s="16">
        <f>L588</f>
        <v>193.23172</v>
      </c>
      <c r="M587" s="13">
        <f t="shared" si="209"/>
        <v>193.23172</v>
      </c>
      <c r="N587" s="16">
        <f>N588</f>
        <v>0</v>
      </c>
      <c r="O587" s="16">
        <f>O588</f>
        <v>193.23172</v>
      </c>
    </row>
    <row r="588" spans="1:22" x14ac:dyDescent="0.25">
      <c r="A588" s="1" t="s">
        <v>64</v>
      </c>
      <c r="B588" s="59">
        <v>854</v>
      </c>
      <c r="C588" s="5" t="s">
        <v>245</v>
      </c>
      <c r="D588" s="8" t="s">
        <v>233</v>
      </c>
      <c r="E588" s="8" t="s">
        <v>438</v>
      </c>
      <c r="F588" s="5" t="s">
        <v>307</v>
      </c>
      <c r="G588" s="13">
        <f t="shared" si="204"/>
        <v>193.23172</v>
      </c>
      <c r="H588" s="16"/>
      <c r="I588" s="16">
        <v>193.23172</v>
      </c>
      <c r="J588" s="13">
        <f t="shared" si="206"/>
        <v>193.23172</v>
      </c>
      <c r="K588" s="16"/>
      <c r="L588" s="16">
        <v>193.23172</v>
      </c>
      <c r="M588" s="13">
        <f t="shared" si="209"/>
        <v>193.23172</v>
      </c>
      <c r="N588" s="16"/>
      <c r="O588" s="16">
        <v>193.23172</v>
      </c>
    </row>
    <row r="589" spans="1:22" ht="45" x14ac:dyDescent="0.25">
      <c r="A589" s="1" t="s">
        <v>185</v>
      </c>
      <c r="B589" s="59">
        <v>854</v>
      </c>
      <c r="C589" s="5" t="s">
        <v>245</v>
      </c>
      <c r="D589" s="8" t="s">
        <v>233</v>
      </c>
      <c r="E589" s="8" t="s">
        <v>439</v>
      </c>
      <c r="F589" s="5"/>
      <c r="G589" s="13">
        <f t="shared" si="204"/>
        <v>1906.3337200000001</v>
      </c>
      <c r="H589" s="16">
        <f>H590</f>
        <v>0</v>
      </c>
      <c r="I589" s="16">
        <f>I590</f>
        <v>1906.3337200000001</v>
      </c>
      <c r="J589" s="13">
        <f t="shared" si="206"/>
        <v>2062.7742199999998</v>
      </c>
      <c r="K589" s="16">
        <f>K590</f>
        <v>0</v>
      </c>
      <c r="L589" s="16">
        <f>L590</f>
        <v>2062.7742199999998</v>
      </c>
      <c r="M589" s="13">
        <f t="shared" si="209"/>
        <v>2209.41588</v>
      </c>
      <c r="N589" s="16">
        <f>N590</f>
        <v>0</v>
      </c>
      <c r="O589" s="16">
        <f>O590</f>
        <v>2209.41588</v>
      </c>
    </row>
    <row r="590" spans="1:22" x14ac:dyDescent="0.25">
      <c r="A590" s="1" t="s">
        <v>64</v>
      </c>
      <c r="B590" s="59">
        <v>854</v>
      </c>
      <c r="C590" s="5" t="s">
        <v>245</v>
      </c>
      <c r="D590" s="8" t="s">
        <v>233</v>
      </c>
      <c r="E590" s="8" t="s">
        <v>439</v>
      </c>
      <c r="F590" s="5" t="s">
        <v>307</v>
      </c>
      <c r="G590" s="13">
        <f t="shared" si="204"/>
        <v>1906.3337200000001</v>
      </c>
      <c r="H590" s="16"/>
      <c r="I590" s="16">
        <v>1906.3337200000001</v>
      </c>
      <c r="J590" s="13">
        <f t="shared" si="206"/>
        <v>2062.7742199999998</v>
      </c>
      <c r="K590" s="16"/>
      <c r="L590" s="16">
        <v>2062.7742199999998</v>
      </c>
      <c r="M590" s="13">
        <f t="shared" si="209"/>
        <v>2209.41588</v>
      </c>
      <c r="N590" s="16"/>
      <c r="O590" s="16">
        <v>2209.41588</v>
      </c>
    </row>
    <row r="591" spans="1:22" ht="22.5" x14ac:dyDescent="0.25">
      <c r="A591" s="1" t="s">
        <v>188</v>
      </c>
      <c r="B591" s="59">
        <v>854</v>
      </c>
      <c r="C591" s="5" t="s">
        <v>245</v>
      </c>
      <c r="D591" s="8" t="s">
        <v>233</v>
      </c>
      <c r="E591" s="8" t="s">
        <v>440</v>
      </c>
      <c r="F591" s="5"/>
      <c r="G591" s="13">
        <f>G592</f>
        <v>4820.9738800000005</v>
      </c>
      <c r="H591" s="16">
        <f>H592+H594+H596</f>
        <v>4289.3</v>
      </c>
      <c r="I591" s="16">
        <f>I592+I594+I596</f>
        <v>531.67388000000005</v>
      </c>
      <c r="J591" s="13">
        <f>J592</f>
        <v>5588.8411900000001</v>
      </c>
      <c r="K591" s="16">
        <f>K592+K594+K596</f>
        <v>5018.3</v>
      </c>
      <c r="L591" s="16">
        <f>L592+L594+L596</f>
        <v>570.54119000000003</v>
      </c>
      <c r="M591" s="13">
        <f>M592</f>
        <v>5927.0737500000005</v>
      </c>
      <c r="N591" s="16">
        <f>N592+N594+N596</f>
        <v>5320.1</v>
      </c>
      <c r="O591" s="16">
        <f>O592+O594+O596</f>
        <v>606.97375</v>
      </c>
    </row>
    <row r="592" spans="1:22" ht="22.5" x14ac:dyDescent="0.25">
      <c r="A592" s="1" t="s">
        <v>41</v>
      </c>
      <c r="B592" s="59">
        <v>854</v>
      </c>
      <c r="C592" s="5" t="s">
        <v>245</v>
      </c>
      <c r="D592" s="8" t="s">
        <v>233</v>
      </c>
      <c r="E592" s="8" t="s">
        <v>441</v>
      </c>
      <c r="F592" s="5"/>
      <c r="G592" s="13">
        <f>G593+G595+G597</f>
        <v>4820.9738800000005</v>
      </c>
      <c r="H592" s="16">
        <f>H593</f>
        <v>4289.3</v>
      </c>
      <c r="I592" s="16">
        <f>I593</f>
        <v>0</v>
      </c>
      <c r="J592" s="13">
        <f>J593+J595+J597</f>
        <v>5588.8411900000001</v>
      </c>
      <c r="K592" s="16">
        <f>K593</f>
        <v>5018.3</v>
      </c>
      <c r="L592" s="16">
        <f>L593</f>
        <v>0</v>
      </c>
      <c r="M592" s="13">
        <f>M593+M595+M597</f>
        <v>5927.0737500000005</v>
      </c>
      <c r="N592" s="16">
        <f>N593</f>
        <v>5320.1</v>
      </c>
      <c r="O592" s="16">
        <f>O593</f>
        <v>0</v>
      </c>
    </row>
    <row r="593" spans="1:15" x14ac:dyDescent="0.25">
      <c r="A593" s="1" t="s">
        <v>64</v>
      </c>
      <c r="B593" s="59">
        <v>854</v>
      </c>
      <c r="C593" s="5" t="s">
        <v>245</v>
      </c>
      <c r="D593" s="8" t="s">
        <v>233</v>
      </c>
      <c r="E593" s="8" t="s">
        <v>441</v>
      </c>
      <c r="F593" s="5" t="s">
        <v>307</v>
      </c>
      <c r="G593" s="13">
        <f t="shared" si="204"/>
        <v>4289.3</v>
      </c>
      <c r="H593" s="16">
        <f>2894.5+16.8+874.2-160.7+37+3.4+59.5+511.9-260+1+283.3+28.4</f>
        <v>4289.3</v>
      </c>
      <c r="I593" s="16"/>
      <c r="J593" s="13">
        <f t="shared" si="206"/>
        <v>5018.3</v>
      </c>
      <c r="K593" s="16">
        <v>5018.3</v>
      </c>
      <c r="L593" s="16"/>
      <c r="M593" s="13">
        <f t="shared" si="209"/>
        <v>5320.1</v>
      </c>
      <c r="N593" s="16">
        <v>5320.1</v>
      </c>
      <c r="O593" s="16"/>
    </row>
    <row r="594" spans="1:15" ht="146.25" x14ac:dyDescent="0.25">
      <c r="A594" s="1" t="s">
        <v>187</v>
      </c>
      <c r="B594" s="59">
        <v>854</v>
      </c>
      <c r="C594" s="5" t="s">
        <v>245</v>
      </c>
      <c r="D594" s="8" t="s">
        <v>233</v>
      </c>
      <c r="E594" s="8" t="s">
        <v>442</v>
      </c>
      <c r="F594" s="5"/>
      <c r="G594" s="13">
        <f t="shared" si="204"/>
        <v>58.050550000000001</v>
      </c>
      <c r="H594" s="16">
        <f>H595</f>
        <v>0</v>
      </c>
      <c r="I594" s="16">
        <v>58.050550000000001</v>
      </c>
      <c r="J594" s="13">
        <f t="shared" si="206"/>
        <v>58.050550000000001</v>
      </c>
      <c r="K594" s="16">
        <f>K595</f>
        <v>0</v>
      </c>
      <c r="L594" s="16">
        <v>58.050550000000001</v>
      </c>
      <c r="M594" s="13">
        <f t="shared" si="209"/>
        <v>58.050550000000001</v>
      </c>
      <c r="N594" s="16">
        <f>N595</f>
        <v>0</v>
      </c>
      <c r="O594" s="16">
        <v>58.050550000000001</v>
      </c>
    </row>
    <row r="595" spans="1:15" x14ac:dyDescent="0.25">
      <c r="A595" s="1" t="s">
        <v>64</v>
      </c>
      <c r="B595" s="59">
        <v>854</v>
      </c>
      <c r="C595" s="5" t="s">
        <v>245</v>
      </c>
      <c r="D595" s="8" t="s">
        <v>233</v>
      </c>
      <c r="E595" s="8" t="s">
        <v>442</v>
      </c>
      <c r="F595" s="5" t="s">
        <v>307</v>
      </c>
      <c r="G595" s="13">
        <v>58.050550000000001</v>
      </c>
      <c r="H595" s="16"/>
      <c r="I595" s="16"/>
      <c r="J595" s="13">
        <v>58.050550000000001</v>
      </c>
      <c r="K595" s="16"/>
      <c r="L595" s="16"/>
      <c r="M595" s="13">
        <v>58.050550000000001</v>
      </c>
      <c r="N595" s="16"/>
      <c r="O595" s="16"/>
    </row>
    <row r="596" spans="1:15" ht="45" x14ac:dyDescent="0.25">
      <c r="A596" s="1" t="s">
        <v>185</v>
      </c>
      <c r="B596" s="59">
        <v>854</v>
      </c>
      <c r="C596" s="5" t="s">
        <v>245</v>
      </c>
      <c r="D596" s="8" t="s">
        <v>233</v>
      </c>
      <c r="E596" s="8" t="s">
        <v>443</v>
      </c>
      <c r="F596" s="5"/>
      <c r="G596" s="13">
        <f t="shared" si="204"/>
        <v>473.62333000000001</v>
      </c>
      <c r="H596" s="16">
        <f>H597</f>
        <v>0</v>
      </c>
      <c r="I596" s="16">
        <f>I597</f>
        <v>473.62333000000001</v>
      </c>
      <c r="J596" s="13">
        <f t="shared" si="206"/>
        <v>512.49063999999998</v>
      </c>
      <c r="K596" s="16">
        <f>K597</f>
        <v>0</v>
      </c>
      <c r="L596" s="16">
        <f>L597</f>
        <v>512.49063999999998</v>
      </c>
      <c r="M596" s="13">
        <f t="shared" si="209"/>
        <v>548.92319999999995</v>
      </c>
      <c r="N596" s="16">
        <f>N597</f>
        <v>0</v>
      </c>
      <c r="O596" s="16">
        <f>O597</f>
        <v>548.92319999999995</v>
      </c>
    </row>
    <row r="597" spans="1:15" x14ac:dyDescent="0.25">
      <c r="A597" s="1" t="s">
        <v>64</v>
      </c>
      <c r="B597" s="59">
        <v>854</v>
      </c>
      <c r="C597" s="5" t="s">
        <v>245</v>
      </c>
      <c r="D597" s="8" t="s">
        <v>233</v>
      </c>
      <c r="E597" s="8" t="s">
        <v>443</v>
      </c>
      <c r="F597" s="5" t="s">
        <v>307</v>
      </c>
      <c r="G597" s="13">
        <f t="shared" si="204"/>
        <v>473.62333000000001</v>
      </c>
      <c r="H597" s="16"/>
      <c r="I597" s="16">
        <v>473.62333000000001</v>
      </c>
      <c r="J597" s="13">
        <f t="shared" si="206"/>
        <v>512.49063999999998</v>
      </c>
      <c r="K597" s="16"/>
      <c r="L597" s="16">
        <v>512.49063999999998</v>
      </c>
      <c r="M597" s="13">
        <f t="shared" si="209"/>
        <v>548.92319999999995</v>
      </c>
      <c r="N597" s="16"/>
      <c r="O597" s="16">
        <v>548.92319999999995</v>
      </c>
    </row>
    <row r="598" spans="1:15" ht="45" x14ac:dyDescent="0.25">
      <c r="A598" s="1" t="s">
        <v>32</v>
      </c>
      <c r="B598" s="59">
        <v>854</v>
      </c>
      <c r="C598" s="5" t="s">
        <v>245</v>
      </c>
      <c r="D598" s="8" t="s">
        <v>233</v>
      </c>
      <c r="E598" s="8" t="s">
        <v>276</v>
      </c>
      <c r="F598" s="5"/>
      <c r="G598" s="13">
        <f t="shared" si="204"/>
        <v>106</v>
      </c>
      <c r="H598" s="16">
        <f>H601</f>
        <v>106</v>
      </c>
      <c r="I598" s="16">
        <f>I601</f>
        <v>0</v>
      </c>
      <c r="J598" s="13">
        <f t="shared" si="206"/>
        <v>33</v>
      </c>
      <c r="K598" s="16">
        <f>K601</f>
        <v>33</v>
      </c>
      <c r="L598" s="16">
        <f>L601</f>
        <v>0</v>
      </c>
      <c r="M598" s="13">
        <f t="shared" si="209"/>
        <v>33</v>
      </c>
      <c r="N598" s="16">
        <f>N601</f>
        <v>33</v>
      </c>
      <c r="O598" s="16">
        <f>O601</f>
        <v>0</v>
      </c>
    </row>
    <row r="599" spans="1:15" x14ac:dyDescent="0.25">
      <c r="A599" s="1" t="s">
        <v>17</v>
      </c>
      <c r="B599" s="59">
        <v>854</v>
      </c>
      <c r="C599" s="5" t="s">
        <v>245</v>
      </c>
      <c r="D599" s="8" t="s">
        <v>233</v>
      </c>
      <c r="E599" s="8" t="s">
        <v>277</v>
      </c>
      <c r="F599" s="5"/>
      <c r="G599" s="13">
        <f t="shared" si="204"/>
        <v>106</v>
      </c>
      <c r="H599" s="16">
        <f>H601</f>
        <v>106</v>
      </c>
      <c r="I599" s="16">
        <f>I601</f>
        <v>0</v>
      </c>
      <c r="J599" s="13">
        <f t="shared" si="206"/>
        <v>33</v>
      </c>
      <c r="K599" s="16">
        <f>K601</f>
        <v>33</v>
      </c>
      <c r="L599" s="16">
        <f>L601</f>
        <v>0</v>
      </c>
      <c r="M599" s="13">
        <f t="shared" si="209"/>
        <v>33</v>
      </c>
      <c r="N599" s="16">
        <f>N601</f>
        <v>33</v>
      </c>
      <c r="O599" s="16">
        <f>O601</f>
        <v>0</v>
      </c>
    </row>
    <row r="600" spans="1:15" ht="33.75" x14ac:dyDescent="0.25">
      <c r="A600" s="1" t="s">
        <v>114</v>
      </c>
      <c r="B600" s="59">
        <v>854</v>
      </c>
      <c r="C600" s="5" t="s">
        <v>245</v>
      </c>
      <c r="D600" s="8" t="s">
        <v>233</v>
      </c>
      <c r="E600" s="8" t="s">
        <v>354</v>
      </c>
      <c r="F600" s="5"/>
      <c r="G600" s="13">
        <f t="shared" si="204"/>
        <v>106</v>
      </c>
      <c r="H600" s="16">
        <f>H601</f>
        <v>106</v>
      </c>
      <c r="I600" s="16">
        <f>I601</f>
        <v>0</v>
      </c>
      <c r="J600" s="13">
        <f t="shared" si="206"/>
        <v>33</v>
      </c>
      <c r="K600" s="16">
        <f>K601</f>
        <v>33</v>
      </c>
      <c r="L600" s="16">
        <f>L601</f>
        <v>0</v>
      </c>
      <c r="M600" s="13">
        <f t="shared" si="209"/>
        <v>33</v>
      </c>
      <c r="N600" s="16">
        <f>N601</f>
        <v>33</v>
      </c>
      <c r="O600" s="16">
        <f>O601</f>
        <v>0</v>
      </c>
    </row>
    <row r="601" spans="1:15" ht="22.5" x14ac:dyDescent="0.25">
      <c r="A601" s="1" t="s">
        <v>41</v>
      </c>
      <c r="B601" s="59">
        <v>854</v>
      </c>
      <c r="C601" s="5" t="s">
        <v>245</v>
      </c>
      <c r="D601" s="8" t="s">
        <v>233</v>
      </c>
      <c r="E601" s="8" t="s">
        <v>355</v>
      </c>
      <c r="F601" s="5"/>
      <c r="G601" s="13">
        <f t="shared" si="204"/>
        <v>106</v>
      </c>
      <c r="H601" s="16">
        <f>H602</f>
        <v>106</v>
      </c>
      <c r="I601" s="16">
        <f>I602</f>
        <v>0</v>
      </c>
      <c r="J601" s="13">
        <f t="shared" si="206"/>
        <v>33</v>
      </c>
      <c r="K601" s="16">
        <f>K602</f>
        <v>33</v>
      </c>
      <c r="L601" s="16">
        <f>L602</f>
        <v>0</v>
      </c>
      <c r="M601" s="13">
        <f t="shared" si="209"/>
        <v>33</v>
      </c>
      <c r="N601" s="16">
        <f>N602</f>
        <v>33</v>
      </c>
      <c r="O601" s="16">
        <f>O602</f>
        <v>0</v>
      </c>
    </row>
    <row r="602" spans="1:15" x14ac:dyDescent="0.25">
      <c r="A602" s="1" t="s">
        <v>64</v>
      </c>
      <c r="B602" s="59">
        <v>854</v>
      </c>
      <c r="C602" s="5" t="s">
        <v>245</v>
      </c>
      <c r="D602" s="8" t="s">
        <v>233</v>
      </c>
      <c r="E602" s="8" t="s">
        <v>355</v>
      </c>
      <c r="F602" s="5" t="s">
        <v>307</v>
      </c>
      <c r="G602" s="13">
        <f t="shared" si="204"/>
        <v>106</v>
      </c>
      <c r="H602" s="16">
        <f>24+82</f>
        <v>106</v>
      </c>
      <c r="I602" s="16"/>
      <c r="J602" s="13">
        <f t="shared" si="206"/>
        <v>33</v>
      </c>
      <c r="K602" s="16">
        <v>33</v>
      </c>
      <c r="L602" s="16"/>
      <c r="M602" s="13">
        <f t="shared" si="209"/>
        <v>33</v>
      </c>
      <c r="N602" s="16">
        <v>33</v>
      </c>
      <c r="O602" s="16"/>
    </row>
    <row r="603" spans="1:15" ht="33.75" x14ac:dyDescent="0.25">
      <c r="A603" s="1" t="s">
        <v>35</v>
      </c>
      <c r="B603" s="59">
        <v>854</v>
      </c>
      <c r="C603" s="5" t="s">
        <v>245</v>
      </c>
      <c r="D603" s="8" t="s">
        <v>233</v>
      </c>
      <c r="E603" s="8" t="s">
        <v>280</v>
      </c>
      <c r="F603" s="5"/>
      <c r="G603" s="13">
        <f t="shared" si="204"/>
        <v>197.7</v>
      </c>
      <c r="H603" s="16">
        <f t="shared" ref="H603:I606" si="214">H604</f>
        <v>197.7</v>
      </c>
      <c r="I603" s="16">
        <f t="shared" si="214"/>
        <v>0</v>
      </c>
      <c r="J603" s="13">
        <f t="shared" si="206"/>
        <v>197.7</v>
      </c>
      <c r="K603" s="16">
        <f t="shared" ref="K603:K606" si="215">K604</f>
        <v>197.7</v>
      </c>
      <c r="L603" s="16">
        <f t="shared" ref="L603:L606" si="216">L604</f>
        <v>0</v>
      </c>
      <c r="M603" s="13">
        <f t="shared" si="209"/>
        <v>197.7</v>
      </c>
      <c r="N603" s="16">
        <f t="shared" ref="N603:N606" si="217">N604</f>
        <v>197.7</v>
      </c>
      <c r="O603" s="16">
        <f t="shared" ref="O603:O606" si="218">O604</f>
        <v>0</v>
      </c>
    </row>
    <row r="604" spans="1:15" x14ac:dyDescent="0.25">
      <c r="A604" s="1" t="s">
        <v>17</v>
      </c>
      <c r="B604" s="59">
        <v>854</v>
      </c>
      <c r="C604" s="5" t="s">
        <v>245</v>
      </c>
      <c r="D604" s="8" t="s">
        <v>233</v>
      </c>
      <c r="E604" s="8" t="s">
        <v>281</v>
      </c>
      <c r="F604" s="5"/>
      <c r="G604" s="13">
        <f t="shared" si="204"/>
        <v>197.7</v>
      </c>
      <c r="H604" s="16">
        <f t="shared" si="214"/>
        <v>197.7</v>
      </c>
      <c r="I604" s="16">
        <f t="shared" si="214"/>
        <v>0</v>
      </c>
      <c r="J604" s="13">
        <f t="shared" si="206"/>
        <v>197.7</v>
      </c>
      <c r="K604" s="16">
        <f t="shared" si="215"/>
        <v>197.7</v>
      </c>
      <c r="L604" s="16">
        <f t="shared" si="216"/>
        <v>0</v>
      </c>
      <c r="M604" s="13">
        <f t="shared" si="209"/>
        <v>197.7</v>
      </c>
      <c r="N604" s="16">
        <f t="shared" si="217"/>
        <v>197.7</v>
      </c>
      <c r="O604" s="16">
        <f t="shared" si="218"/>
        <v>0</v>
      </c>
    </row>
    <row r="605" spans="1:15" ht="33.75" x14ac:dyDescent="0.25">
      <c r="A605" s="1" t="s">
        <v>115</v>
      </c>
      <c r="B605" s="59">
        <v>854</v>
      </c>
      <c r="C605" s="5" t="s">
        <v>245</v>
      </c>
      <c r="D605" s="8" t="s">
        <v>233</v>
      </c>
      <c r="E605" s="8" t="s">
        <v>356</v>
      </c>
      <c r="F605" s="5"/>
      <c r="G605" s="13">
        <f t="shared" si="204"/>
        <v>197.7</v>
      </c>
      <c r="H605" s="16">
        <f t="shared" si="214"/>
        <v>197.7</v>
      </c>
      <c r="I605" s="16">
        <f t="shared" si="214"/>
        <v>0</v>
      </c>
      <c r="J605" s="13">
        <f t="shared" si="206"/>
        <v>197.7</v>
      </c>
      <c r="K605" s="16">
        <f t="shared" si="215"/>
        <v>197.7</v>
      </c>
      <c r="L605" s="16">
        <f t="shared" si="216"/>
        <v>0</v>
      </c>
      <c r="M605" s="13">
        <f t="shared" si="209"/>
        <v>197.7</v>
      </c>
      <c r="N605" s="16">
        <f t="shared" si="217"/>
        <v>197.7</v>
      </c>
      <c r="O605" s="16">
        <f t="shared" si="218"/>
        <v>0</v>
      </c>
    </row>
    <row r="606" spans="1:15" ht="22.5" x14ac:dyDescent="0.25">
      <c r="A606" s="1" t="s">
        <v>116</v>
      </c>
      <c r="B606" s="59">
        <v>854</v>
      </c>
      <c r="C606" s="5" t="s">
        <v>245</v>
      </c>
      <c r="D606" s="8" t="s">
        <v>233</v>
      </c>
      <c r="E606" s="8" t="s">
        <v>357</v>
      </c>
      <c r="F606" s="5"/>
      <c r="G606" s="13">
        <f t="shared" si="204"/>
        <v>197.7</v>
      </c>
      <c r="H606" s="16">
        <f t="shared" si="214"/>
        <v>197.7</v>
      </c>
      <c r="I606" s="16">
        <f t="shared" si="214"/>
        <v>0</v>
      </c>
      <c r="J606" s="13">
        <f t="shared" si="206"/>
        <v>197.7</v>
      </c>
      <c r="K606" s="16">
        <f t="shared" si="215"/>
        <v>197.7</v>
      </c>
      <c r="L606" s="16">
        <f t="shared" si="216"/>
        <v>0</v>
      </c>
      <c r="M606" s="13">
        <f t="shared" si="209"/>
        <v>197.7</v>
      </c>
      <c r="N606" s="16">
        <f t="shared" si="217"/>
        <v>197.7</v>
      </c>
      <c r="O606" s="16">
        <f t="shared" si="218"/>
        <v>0</v>
      </c>
    </row>
    <row r="607" spans="1:15" x14ac:dyDescent="0.25">
      <c r="A607" s="1" t="s">
        <v>64</v>
      </c>
      <c r="B607" s="59">
        <v>854</v>
      </c>
      <c r="C607" s="5" t="s">
        <v>245</v>
      </c>
      <c r="D607" s="8" t="s">
        <v>233</v>
      </c>
      <c r="E607" s="8" t="s">
        <v>357</v>
      </c>
      <c r="F607" s="5" t="s">
        <v>307</v>
      </c>
      <c r="G607" s="13">
        <f t="shared" si="204"/>
        <v>197.7</v>
      </c>
      <c r="H607" s="16">
        <f>90+107.7</f>
        <v>197.7</v>
      </c>
      <c r="I607" s="16"/>
      <c r="J607" s="13">
        <f t="shared" si="206"/>
        <v>197.7</v>
      </c>
      <c r="K607" s="16">
        <v>197.7</v>
      </c>
      <c r="L607" s="16"/>
      <c r="M607" s="13">
        <f t="shared" si="209"/>
        <v>197.7</v>
      </c>
      <c r="N607" s="16">
        <v>197.7</v>
      </c>
      <c r="O607" s="16"/>
    </row>
    <row r="608" spans="1:15" x14ac:dyDescent="0.25">
      <c r="A608" s="1" t="s">
        <v>189</v>
      </c>
      <c r="B608" s="59">
        <v>854</v>
      </c>
      <c r="C608" s="5" t="s">
        <v>245</v>
      </c>
      <c r="D608" s="8" t="s">
        <v>234</v>
      </c>
      <c r="E608" s="9"/>
      <c r="F608" s="7"/>
      <c r="G608" s="13">
        <v>300</v>
      </c>
      <c r="H608" s="16">
        <f>H609</f>
        <v>800</v>
      </c>
      <c r="I608" s="16">
        <f>I609</f>
        <v>0</v>
      </c>
      <c r="J608" s="13">
        <v>300</v>
      </c>
      <c r="K608" s="16">
        <f>K609</f>
        <v>800</v>
      </c>
      <c r="L608" s="16">
        <f>L609</f>
        <v>0</v>
      </c>
      <c r="M608" s="13">
        <v>300</v>
      </c>
      <c r="N608" s="16">
        <f>N609</f>
        <v>800</v>
      </c>
      <c r="O608" s="16">
        <f>O609</f>
        <v>0</v>
      </c>
    </row>
    <row r="609" spans="1:22" ht="22.5" x14ac:dyDescent="0.25">
      <c r="A609" s="1" t="s">
        <v>142</v>
      </c>
      <c r="B609" s="59">
        <v>854</v>
      </c>
      <c r="C609" s="5" t="s">
        <v>245</v>
      </c>
      <c r="D609" s="8" t="s">
        <v>234</v>
      </c>
      <c r="E609" s="8" t="s">
        <v>388</v>
      </c>
      <c r="F609" s="5"/>
      <c r="G609" s="13">
        <v>300</v>
      </c>
      <c r="H609" s="16">
        <f>H610</f>
        <v>800</v>
      </c>
      <c r="I609" s="16">
        <f>I610</f>
        <v>0</v>
      </c>
      <c r="J609" s="13">
        <v>300</v>
      </c>
      <c r="K609" s="16">
        <f>K610</f>
        <v>800</v>
      </c>
      <c r="L609" s="16">
        <f>L610</f>
        <v>0</v>
      </c>
      <c r="M609" s="13">
        <v>300</v>
      </c>
      <c r="N609" s="16">
        <f>N610</f>
        <v>800</v>
      </c>
      <c r="O609" s="16">
        <f>O610</f>
        <v>0</v>
      </c>
    </row>
    <row r="610" spans="1:22" x14ac:dyDescent="0.25">
      <c r="A610" s="1" t="s">
        <v>17</v>
      </c>
      <c r="B610" s="59">
        <v>854</v>
      </c>
      <c r="C610" s="5" t="s">
        <v>245</v>
      </c>
      <c r="D610" s="8" t="s">
        <v>234</v>
      </c>
      <c r="E610" s="8" t="s">
        <v>433</v>
      </c>
      <c r="F610" s="5"/>
      <c r="G610" s="13">
        <v>300</v>
      </c>
      <c r="H610" s="16">
        <f>H611+H614</f>
        <v>800</v>
      </c>
      <c r="I610" s="16">
        <f>I611+I614</f>
        <v>0</v>
      </c>
      <c r="J610" s="13">
        <v>300</v>
      </c>
      <c r="K610" s="16">
        <f>K611+K614</f>
        <v>800</v>
      </c>
      <c r="L610" s="16">
        <f>L611+L614</f>
        <v>0</v>
      </c>
      <c r="M610" s="13">
        <v>300</v>
      </c>
      <c r="N610" s="16">
        <f>N611+N614</f>
        <v>800</v>
      </c>
      <c r="O610" s="16">
        <f>O611+O614</f>
        <v>0</v>
      </c>
    </row>
    <row r="611" spans="1:22" ht="22.5" x14ac:dyDescent="0.25">
      <c r="A611" s="1" t="s">
        <v>184</v>
      </c>
      <c r="B611" s="59">
        <v>854</v>
      </c>
      <c r="C611" s="5" t="s">
        <v>245</v>
      </c>
      <c r="D611" s="8" t="s">
        <v>234</v>
      </c>
      <c r="E611" s="8" t="s">
        <v>434</v>
      </c>
      <c r="F611" s="5"/>
      <c r="G611" s="13">
        <v>200</v>
      </c>
      <c r="H611" s="16">
        <f>H612</f>
        <v>700</v>
      </c>
      <c r="I611" s="16">
        <f>I612</f>
        <v>0</v>
      </c>
      <c r="J611" s="13">
        <v>200</v>
      </c>
      <c r="K611" s="16">
        <f>K612</f>
        <v>700</v>
      </c>
      <c r="L611" s="16">
        <f>L612</f>
        <v>0</v>
      </c>
      <c r="M611" s="13">
        <v>200</v>
      </c>
      <c r="N611" s="16">
        <f>N612</f>
        <v>700</v>
      </c>
      <c r="O611" s="16">
        <f>O612</f>
        <v>0</v>
      </c>
    </row>
    <row r="612" spans="1:22" x14ac:dyDescent="0.25">
      <c r="A612" s="1" t="s">
        <v>190</v>
      </c>
      <c r="B612" s="59">
        <v>854</v>
      </c>
      <c r="C612" s="5" t="s">
        <v>245</v>
      </c>
      <c r="D612" s="8" t="s">
        <v>234</v>
      </c>
      <c r="E612" s="8" t="s">
        <v>444</v>
      </c>
      <c r="F612" s="5"/>
      <c r="G612" s="13">
        <v>200</v>
      </c>
      <c r="H612" s="16">
        <f>H613</f>
        <v>700</v>
      </c>
      <c r="I612" s="16">
        <f>I613</f>
        <v>0</v>
      </c>
      <c r="J612" s="13">
        <v>200</v>
      </c>
      <c r="K612" s="16">
        <f>K613</f>
        <v>700</v>
      </c>
      <c r="L612" s="16">
        <f>L613</f>
        <v>0</v>
      </c>
      <c r="M612" s="13">
        <v>200</v>
      </c>
      <c r="N612" s="16">
        <f>N613</f>
        <v>700</v>
      </c>
      <c r="O612" s="16">
        <f>O613</f>
        <v>0</v>
      </c>
    </row>
    <row r="613" spans="1:22" ht="22.5" x14ac:dyDescent="0.25">
      <c r="A613" s="1" t="s">
        <v>8</v>
      </c>
      <c r="B613" s="59">
        <v>854</v>
      </c>
      <c r="C613" s="5" t="s">
        <v>245</v>
      </c>
      <c r="D613" s="8" t="s">
        <v>234</v>
      </c>
      <c r="E613" s="8" t="s">
        <v>444</v>
      </c>
      <c r="F613" s="5" t="s">
        <v>253</v>
      </c>
      <c r="G613" s="13">
        <v>200</v>
      </c>
      <c r="H613" s="16">
        <f>200+500</f>
        <v>700</v>
      </c>
      <c r="I613" s="16"/>
      <c r="J613" s="13">
        <v>200</v>
      </c>
      <c r="K613" s="16">
        <f>200+500</f>
        <v>700</v>
      </c>
      <c r="L613" s="16"/>
      <c r="M613" s="13">
        <v>200</v>
      </c>
      <c r="N613" s="16">
        <f>200+500</f>
        <v>700</v>
      </c>
      <c r="O613" s="16"/>
    </row>
    <row r="614" spans="1:22" ht="22.5" x14ac:dyDescent="0.25">
      <c r="A614" s="1" t="s">
        <v>191</v>
      </c>
      <c r="B614" s="59">
        <v>854</v>
      </c>
      <c r="C614" s="5" t="s">
        <v>245</v>
      </c>
      <c r="D614" s="8" t="s">
        <v>234</v>
      </c>
      <c r="E614" s="8" t="s">
        <v>445</v>
      </c>
      <c r="F614" s="5"/>
      <c r="G614" s="13">
        <f t="shared" ref="G614:G641" si="219">H614+I614</f>
        <v>100</v>
      </c>
      <c r="H614" s="16">
        <f>H615</f>
        <v>100</v>
      </c>
      <c r="I614" s="16">
        <f>I615</f>
        <v>0</v>
      </c>
      <c r="J614" s="13">
        <f t="shared" ref="J614:J641" si="220">K614+L614</f>
        <v>100</v>
      </c>
      <c r="K614" s="16">
        <f>K615</f>
        <v>100</v>
      </c>
      <c r="L614" s="16">
        <f>L615</f>
        <v>0</v>
      </c>
      <c r="M614" s="13">
        <f t="shared" ref="M614:M641" si="221">N614+O614</f>
        <v>100</v>
      </c>
      <c r="N614" s="16">
        <f>N615</f>
        <v>100</v>
      </c>
      <c r="O614" s="16">
        <f>O615</f>
        <v>0</v>
      </c>
    </row>
    <row r="615" spans="1:22" x14ac:dyDescent="0.25">
      <c r="A615" s="1" t="s">
        <v>192</v>
      </c>
      <c r="B615" s="59">
        <v>854</v>
      </c>
      <c r="C615" s="5" t="s">
        <v>245</v>
      </c>
      <c r="D615" s="8" t="s">
        <v>234</v>
      </c>
      <c r="E615" s="8" t="s">
        <v>446</v>
      </c>
      <c r="F615" s="5"/>
      <c r="G615" s="13">
        <f t="shared" si="219"/>
        <v>100</v>
      </c>
      <c r="H615" s="16">
        <f>H616</f>
        <v>100</v>
      </c>
      <c r="I615" s="16">
        <f>I616</f>
        <v>0</v>
      </c>
      <c r="J615" s="13">
        <f t="shared" si="220"/>
        <v>100</v>
      </c>
      <c r="K615" s="16">
        <f>K616</f>
        <v>100</v>
      </c>
      <c r="L615" s="16">
        <f>L616</f>
        <v>0</v>
      </c>
      <c r="M615" s="13">
        <f t="shared" si="221"/>
        <v>100</v>
      </c>
      <c r="N615" s="16">
        <f>N616</f>
        <v>100</v>
      </c>
      <c r="O615" s="16">
        <f>O616</f>
        <v>0</v>
      </c>
    </row>
    <row r="616" spans="1:22" ht="22.5" x14ac:dyDescent="0.25">
      <c r="A616" s="1" t="s">
        <v>8</v>
      </c>
      <c r="B616" s="59">
        <v>854</v>
      </c>
      <c r="C616" s="5" t="s">
        <v>245</v>
      </c>
      <c r="D616" s="8" t="s">
        <v>234</v>
      </c>
      <c r="E616" s="8" t="s">
        <v>446</v>
      </c>
      <c r="F616" s="5" t="s">
        <v>253</v>
      </c>
      <c r="G616" s="13">
        <f t="shared" si="219"/>
        <v>100</v>
      </c>
      <c r="H616" s="16">
        <v>100</v>
      </c>
      <c r="I616" s="16"/>
      <c r="J616" s="13">
        <f t="shared" si="220"/>
        <v>100</v>
      </c>
      <c r="K616" s="16">
        <v>100</v>
      </c>
      <c r="L616" s="16"/>
      <c r="M616" s="13">
        <f t="shared" si="221"/>
        <v>100</v>
      </c>
      <c r="N616" s="16">
        <v>100</v>
      </c>
      <c r="O616" s="16"/>
    </row>
    <row r="617" spans="1:22" x14ac:dyDescent="0.25">
      <c r="A617" s="1" t="s">
        <v>193</v>
      </c>
      <c r="B617" s="59">
        <v>854</v>
      </c>
      <c r="C617" s="5" t="s">
        <v>242</v>
      </c>
      <c r="D617" s="9"/>
      <c r="E617" s="9"/>
      <c r="F617" s="7"/>
      <c r="G617" s="13">
        <f>G619</f>
        <v>3472.6499699999999</v>
      </c>
      <c r="H617" s="16" t="e">
        <f>#REF!+#REF!+H618</f>
        <v>#REF!</v>
      </c>
      <c r="I617" s="16" t="e">
        <f>#REF!+#REF!+I618</f>
        <v>#REF!</v>
      </c>
      <c r="J617" s="13">
        <f>J619</f>
        <v>3577.3589999999999</v>
      </c>
      <c r="K617" s="16" t="e">
        <f>#REF!+#REF!+K618</f>
        <v>#REF!</v>
      </c>
      <c r="L617" s="16" t="e">
        <f>#REF!+#REF!+L618</f>
        <v>#REF!</v>
      </c>
      <c r="M617" s="13">
        <f>M619</f>
        <v>3623.7330999999999</v>
      </c>
      <c r="N617" s="16" t="e">
        <f>#REF!+#REF!+N618</f>
        <v>#REF!</v>
      </c>
      <c r="O617" s="16" t="e">
        <f>#REF!+#REF!+O618</f>
        <v>#REF!</v>
      </c>
      <c r="P617" s="20"/>
      <c r="Q617" s="20"/>
      <c r="R617" s="20"/>
      <c r="S617" s="20"/>
      <c r="T617" s="20"/>
      <c r="U617" s="20"/>
      <c r="V617" s="20"/>
    </row>
    <row r="618" spans="1:22" x14ac:dyDescent="0.25">
      <c r="A618" s="1" t="s">
        <v>208</v>
      </c>
      <c r="B618" s="59">
        <v>854</v>
      </c>
      <c r="C618" s="5" t="s">
        <v>242</v>
      </c>
      <c r="D618" s="8" t="s">
        <v>234</v>
      </c>
      <c r="E618" s="9"/>
      <c r="F618" s="7"/>
      <c r="G618" s="13">
        <f>G619</f>
        <v>3472.6499699999999</v>
      </c>
      <c r="H618" s="16" t="e">
        <f>H619+#REF!</f>
        <v>#REF!</v>
      </c>
      <c r="I618" s="16" t="e">
        <f>I619+#REF!</f>
        <v>#REF!</v>
      </c>
      <c r="J618" s="13">
        <f>J619</f>
        <v>3577.3589999999999</v>
      </c>
      <c r="K618" s="16" t="e">
        <f>K619+#REF!</f>
        <v>#REF!</v>
      </c>
      <c r="L618" s="16" t="e">
        <f>L619+#REF!</f>
        <v>#REF!</v>
      </c>
      <c r="M618" s="13">
        <f>M619</f>
        <v>3623.7330999999999</v>
      </c>
      <c r="N618" s="16" t="e">
        <f>N619+#REF!</f>
        <v>#REF!</v>
      </c>
      <c r="O618" s="16" t="e">
        <f>O619+#REF!</f>
        <v>#REF!</v>
      </c>
    </row>
    <row r="619" spans="1:22" ht="22.5" x14ac:dyDescent="0.25">
      <c r="A619" s="1" t="s">
        <v>106</v>
      </c>
      <c r="B619" s="59">
        <v>854</v>
      </c>
      <c r="C619" s="5" t="s">
        <v>242</v>
      </c>
      <c r="D619" s="8" t="s">
        <v>234</v>
      </c>
      <c r="E619" s="8" t="s">
        <v>345</v>
      </c>
      <c r="F619" s="5"/>
      <c r="G619" s="13">
        <f t="shared" si="219"/>
        <v>3472.6499699999999</v>
      </c>
      <c r="H619" s="16">
        <f>H620</f>
        <v>0</v>
      </c>
      <c r="I619" s="16">
        <f>I620</f>
        <v>3472.6499699999999</v>
      </c>
      <c r="J619" s="13">
        <f t="shared" si="220"/>
        <v>3577.3589999999999</v>
      </c>
      <c r="K619" s="16">
        <f>K620</f>
        <v>0</v>
      </c>
      <c r="L619" s="16">
        <f>L620</f>
        <v>3577.3589999999999</v>
      </c>
      <c r="M619" s="13">
        <f t="shared" si="221"/>
        <v>3623.7330999999999</v>
      </c>
      <c r="N619" s="16">
        <f>N620</f>
        <v>0</v>
      </c>
      <c r="O619" s="16">
        <f>O620</f>
        <v>3623.7330999999999</v>
      </c>
    </row>
    <row r="620" spans="1:22" x14ac:dyDescent="0.25">
      <c r="A620" s="1" t="s">
        <v>107</v>
      </c>
      <c r="B620" s="59">
        <v>854</v>
      </c>
      <c r="C620" s="5" t="s">
        <v>242</v>
      </c>
      <c r="D620" s="8" t="s">
        <v>234</v>
      </c>
      <c r="E620" s="8" t="s">
        <v>346</v>
      </c>
      <c r="F620" s="5"/>
      <c r="G620" s="13">
        <f>G621+G624</f>
        <v>3472.6499699999999</v>
      </c>
      <c r="H620" s="16">
        <f>H621+H624</f>
        <v>0</v>
      </c>
      <c r="I620" s="16">
        <f>I621+I624</f>
        <v>3472.6499699999999</v>
      </c>
      <c r="J620" s="13">
        <f t="shared" si="220"/>
        <v>3577.3589999999999</v>
      </c>
      <c r="K620" s="16">
        <f>K621+K624</f>
        <v>0</v>
      </c>
      <c r="L620" s="16">
        <f>L621+L624</f>
        <v>3577.3589999999999</v>
      </c>
      <c r="M620" s="13">
        <f t="shared" si="221"/>
        <v>3623.7330999999999</v>
      </c>
      <c r="N620" s="16">
        <f>N621+N624</f>
        <v>0</v>
      </c>
      <c r="O620" s="16">
        <f>O621+O624</f>
        <v>3623.7330999999999</v>
      </c>
    </row>
    <row r="621" spans="1:22" ht="22.5" x14ac:dyDescent="0.25">
      <c r="A621" s="1" t="s">
        <v>108</v>
      </c>
      <c r="B621" s="59">
        <v>854</v>
      </c>
      <c r="C621" s="5" t="s">
        <v>242</v>
      </c>
      <c r="D621" s="8" t="s">
        <v>234</v>
      </c>
      <c r="E621" s="8" t="s">
        <v>347</v>
      </c>
      <c r="F621" s="5"/>
      <c r="G621" s="13">
        <f t="shared" si="219"/>
        <v>3099.6923999999999</v>
      </c>
      <c r="H621" s="16">
        <f>H622</f>
        <v>0</v>
      </c>
      <c r="I621" s="16">
        <f>I622</f>
        <v>3099.6923999999999</v>
      </c>
      <c r="J621" s="13">
        <f t="shared" si="220"/>
        <v>3157.7139999999999</v>
      </c>
      <c r="K621" s="16">
        <f>K622</f>
        <v>0</v>
      </c>
      <c r="L621" s="16">
        <f>L622</f>
        <v>3157.7139999999999</v>
      </c>
      <c r="M621" s="13">
        <f t="shared" si="221"/>
        <v>3200.1143999999999</v>
      </c>
      <c r="N621" s="16">
        <f>N622</f>
        <v>0</v>
      </c>
      <c r="O621" s="16">
        <f>O622</f>
        <v>3200.1143999999999</v>
      </c>
    </row>
    <row r="622" spans="1:22" ht="90" x14ac:dyDescent="0.25">
      <c r="A622" s="1" t="s">
        <v>209</v>
      </c>
      <c r="B622" s="59">
        <v>854</v>
      </c>
      <c r="C622" s="5" t="s">
        <v>242</v>
      </c>
      <c r="D622" s="8" t="s">
        <v>234</v>
      </c>
      <c r="E622" s="8" t="s">
        <v>461</v>
      </c>
      <c r="F622" s="5"/>
      <c r="G622" s="13">
        <f t="shared" si="219"/>
        <v>3099.6923999999999</v>
      </c>
      <c r="H622" s="16">
        <f>H623</f>
        <v>0</v>
      </c>
      <c r="I622" s="16">
        <f>I623</f>
        <v>3099.6923999999999</v>
      </c>
      <c r="J622" s="13">
        <f t="shared" si="220"/>
        <v>3157.7139999999999</v>
      </c>
      <c r="K622" s="16">
        <f>K623</f>
        <v>0</v>
      </c>
      <c r="L622" s="16">
        <f>L623</f>
        <v>3157.7139999999999</v>
      </c>
      <c r="M622" s="13">
        <f t="shared" si="221"/>
        <v>3200.1143999999999</v>
      </c>
      <c r="N622" s="16">
        <f>N623</f>
        <v>0</v>
      </c>
      <c r="O622" s="16">
        <f>O623</f>
        <v>3200.1143999999999</v>
      </c>
    </row>
    <row r="623" spans="1:22" ht="22.5" x14ac:dyDescent="0.25">
      <c r="A623" s="1" t="s">
        <v>9</v>
      </c>
      <c r="B623" s="59">
        <v>854</v>
      </c>
      <c r="C623" s="5" t="s">
        <v>242</v>
      </c>
      <c r="D623" s="8" t="s">
        <v>234</v>
      </c>
      <c r="E623" s="8" t="s">
        <v>461</v>
      </c>
      <c r="F623" s="5" t="s">
        <v>254</v>
      </c>
      <c r="G623" s="13">
        <f t="shared" si="219"/>
        <v>3099.6923999999999</v>
      </c>
      <c r="H623" s="16"/>
      <c r="I623" s="16">
        <v>3099.6923999999999</v>
      </c>
      <c r="J623" s="13">
        <f t="shared" si="220"/>
        <v>3157.7139999999999</v>
      </c>
      <c r="K623" s="16"/>
      <c r="L623" s="16">
        <v>3157.7139999999999</v>
      </c>
      <c r="M623" s="13">
        <f t="shared" si="221"/>
        <v>3200.1143999999999</v>
      </c>
      <c r="N623" s="16"/>
      <c r="O623" s="16">
        <v>3200.1143999999999</v>
      </c>
    </row>
    <row r="624" spans="1:22" ht="22.5" x14ac:dyDescent="0.25">
      <c r="A624" s="1" t="s">
        <v>128</v>
      </c>
      <c r="B624" s="59">
        <v>854</v>
      </c>
      <c r="C624" s="5" t="s">
        <v>242</v>
      </c>
      <c r="D624" s="8" t="s">
        <v>234</v>
      </c>
      <c r="E624" s="8" t="s">
        <v>369</v>
      </c>
      <c r="F624" s="5"/>
      <c r="G624" s="13">
        <f t="shared" ref="G624:O624" si="222">G625+G628</f>
        <v>372.95756999999998</v>
      </c>
      <c r="H624" s="16">
        <f t="shared" si="222"/>
        <v>0</v>
      </c>
      <c r="I624" s="16">
        <f t="shared" si="222"/>
        <v>372.95756999999998</v>
      </c>
      <c r="J624" s="13">
        <f t="shared" si="222"/>
        <v>419.64499999999998</v>
      </c>
      <c r="K624" s="16">
        <f t="shared" si="222"/>
        <v>0</v>
      </c>
      <c r="L624" s="16">
        <f t="shared" si="222"/>
        <v>419.64499999999998</v>
      </c>
      <c r="M624" s="13">
        <f t="shared" si="222"/>
        <v>423.61869999999999</v>
      </c>
      <c r="N624" s="16">
        <f t="shared" si="222"/>
        <v>0</v>
      </c>
      <c r="O624" s="16">
        <f t="shared" si="222"/>
        <v>423.61869999999999</v>
      </c>
    </row>
    <row r="625" spans="1:22" ht="67.5" x14ac:dyDescent="0.25">
      <c r="A625" s="1" t="s">
        <v>210</v>
      </c>
      <c r="B625" s="59">
        <v>854</v>
      </c>
      <c r="C625" s="5" t="s">
        <v>242</v>
      </c>
      <c r="D625" s="8" t="s">
        <v>234</v>
      </c>
      <c r="E625" s="8" t="s">
        <v>462</v>
      </c>
      <c r="F625" s="5"/>
      <c r="G625" s="13">
        <f t="shared" si="219"/>
        <v>27.267430000000001</v>
      </c>
      <c r="H625" s="16">
        <f>H626+H627</f>
        <v>0</v>
      </c>
      <c r="I625" s="16">
        <f>I626+I627</f>
        <v>27.267430000000001</v>
      </c>
      <c r="J625" s="13">
        <f t="shared" si="220"/>
        <v>31.674689999999998</v>
      </c>
      <c r="K625" s="16">
        <f>K626+K627</f>
        <v>0</v>
      </c>
      <c r="L625" s="16">
        <f>L626+L627</f>
        <v>31.674689999999998</v>
      </c>
      <c r="M625" s="13">
        <f t="shared" si="221"/>
        <v>22.279399999999999</v>
      </c>
      <c r="N625" s="16">
        <f>N626+N627</f>
        <v>0</v>
      </c>
      <c r="O625" s="16">
        <f>O626+O627</f>
        <v>22.279399999999999</v>
      </c>
      <c r="P625" s="20"/>
    </row>
    <row r="626" spans="1:22" ht="22.5" x14ac:dyDescent="0.25">
      <c r="A626" s="1" t="s">
        <v>9</v>
      </c>
      <c r="B626" s="59">
        <v>854</v>
      </c>
      <c r="C626" s="5" t="s">
        <v>242</v>
      </c>
      <c r="D626" s="8" t="s">
        <v>234</v>
      </c>
      <c r="E626" s="8" t="s">
        <v>462</v>
      </c>
      <c r="F626" s="5" t="s">
        <v>254</v>
      </c>
      <c r="G626" s="13">
        <f t="shared" si="219"/>
        <v>9.9407099999999993</v>
      </c>
      <c r="H626" s="16"/>
      <c r="I626" s="16">
        <v>9.9407099999999993</v>
      </c>
      <c r="J626" s="13">
        <f t="shared" si="220"/>
        <v>10.55823</v>
      </c>
      <c r="K626" s="16"/>
      <c r="L626" s="16">
        <v>10.55823</v>
      </c>
      <c r="M626" s="13">
        <f t="shared" si="221"/>
        <v>11.139699999999999</v>
      </c>
      <c r="N626" s="16"/>
      <c r="O626" s="16">
        <v>11.139699999999999</v>
      </c>
    </row>
    <row r="627" spans="1:22" x14ac:dyDescent="0.25">
      <c r="A627" s="1" t="s">
        <v>64</v>
      </c>
      <c r="B627" s="59">
        <v>854</v>
      </c>
      <c r="C627" s="5" t="s">
        <v>242</v>
      </c>
      <c r="D627" s="8" t="s">
        <v>234</v>
      </c>
      <c r="E627" s="8" t="s">
        <v>462</v>
      </c>
      <c r="F627" s="5" t="s">
        <v>307</v>
      </c>
      <c r="G627" s="13">
        <f t="shared" si="219"/>
        <v>17.326720000000002</v>
      </c>
      <c r="H627" s="16"/>
      <c r="I627" s="16">
        <v>17.326720000000002</v>
      </c>
      <c r="J627" s="13">
        <f t="shared" si="220"/>
        <v>21.11646</v>
      </c>
      <c r="K627" s="16"/>
      <c r="L627" s="16">
        <v>21.11646</v>
      </c>
      <c r="M627" s="13">
        <f t="shared" si="221"/>
        <v>11.139699999999999</v>
      </c>
      <c r="N627" s="16"/>
      <c r="O627" s="16">
        <v>11.139699999999999</v>
      </c>
    </row>
    <row r="628" spans="1:22" ht="78.75" x14ac:dyDescent="0.25">
      <c r="A628" s="1" t="s">
        <v>211</v>
      </c>
      <c r="B628" s="59">
        <v>854</v>
      </c>
      <c r="C628" s="5" t="s">
        <v>242</v>
      </c>
      <c r="D628" s="8" t="s">
        <v>234</v>
      </c>
      <c r="E628" s="8" t="s">
        <v>463</v>
      </c>
      <c r="F628" s="5"/>
      <c r="G628" s="13">
        <f t="shared" si="219"/>
        <v>345.69013999999999</v>
      </c>
      <c r="H628" s="16">
        <f>H629</f>
        <v>0</v>
      </c>
      <c r="I628" s="16">
        <f>I629</f>
        <v>345.69013999999999</v>
      </c>
      <c r="J628" s="13">
        <f t="shared" si="220"/>
        <v>387.97030999999998</v>
      </c>
      <c r="K628" s="16">
        <f>K629</f>
        <v>0</v>
      </c>
      <c r="L628" s="16">
        <f>L629</f>
        <v>387.97030999999998</v>
      </c>
      <c r="M628" s="13">
        <f t="shared" si="221"/>
        <v>401.33929999999998</v>
      </c>
      <c r="N628" s="16">
        <f>N629</f>
        <v>0</v>
      </c>
      <c r="O628" s="16">
        <f>O629</f>
        <v>401.33929999999998</v>
      </c>
    </row>
    <row r="629" spans="1:22" ht="22.5" x14ac:dyDescent="0.25">
      <c r="A629" s="1" t="s">
        <v>9</v>
      </c>
      <c r="B629" s="59">
        <v>854</v>
      </c>
      <c r="C629" s="5" t="s">
        <v>242</v>
      </c>
      <c r="D629" s="8" t="s">
        <v>234</v>
      </c>
      <c r="E629" s="8" t="s">
        <v>463</v>
      </c>
      <c r="F629" s="5" t="s">
        <v>254</v>
      </c>
      <c r="G629" s="13">
        <f t="shared" si="219"/>
        <v>345.69013999999999</v>
      </c>
      <c r="H629" s="16"/>
      <c r="I629" s="16">
        <v>345.69013999999999</v>
      </c>
      <c r="J629" s="13">
        <f t="shared" si="220"/>
        <v>387.97030999999998</v>
      </c>
      <c r="K629" s="16"/>
      <c r="L629" s="16">
        <v>387.97030999999998</v>
      </c>
      <c r="M629" s="13">
        <f t="shared" si="221"/>
        <v>401.33929999999998</v>
      </c>
      <c r="N629" s="16"/>
      <c r="O629" s="16">
        <v>401.33929999999998</v>
      </c>
    </row>
    <row r="630" spans="1:22" x14ac:dyDescent="0.25">
      <c r="A630" s="1" t="s">
        <v>214</v>
      </c>
      <c r="B630" s="59">
        <v>854</v>
      </c>
      <c r="C630" s="5" t="s">
        <v>237</v>
      </c>
      <c r="D630" s="9"/>
      <c r="E630" s="9"/>
      <c r="F630" s="7"/>
      <c r="G630" s="13">
        <f t="shared" si="219"/>
        <v>580.87419999999997</v>
      </c>
      <c r="H630" s="16">
        <f t="shared" ref="H630:I633" si="223">H631</f>
        <v>580.87419999999997</v>
      </c>
      <c r="I630" s="16">
        <f t="shared" si="223"/>
        <v>0</v>
      </c>
      <c r="J630" s="13">
        <f t="shared" si="220"/>
        <v>580.87419999999997</v>
      </c>
      <c r="K630" s="16">
        <f t="shared" ref="K630:K633" si="224">K631</f>
        <v>580.87419999999997</v>
      </c>
      <c r="L630" s="16">
        <f t="shared" ref="L630:L633" si="225">L631</f>
        <v>0</v>
      </c>
      <c r="M630" s="13">
        <f t="shared" si="221"/>
        <v>580.87419999999997</v>
      </c>
      <c r="N630" s="16">
        <f t="shared" ref="N630:N633" si="226">N631</f>
        <v>580.87419999999997</v>
      </c>
      <c r="O630" s="16">
        <f t="shared" ref="O630:O633" si="227">O631</f>
        <v>0</v>
      </c>
      <c r="P630" s="20"/>
      <c r="Q630" s="20"/>
      <c r="R630" s="20"/>
      <c r="S630" s="20"/>
      <c r="T630" s="20"/>
      <c r="U630" s="20"/>
      <c r="V630" s="20"/>
    </row>
    <row r="631" spans="1:22" x14ac:dyDescent="0.25">
      <c r="A631" s="1" t="s">
        <v>215</v>
      </c>
      <c r="B631" s="59">
        <v>854</v>
      </c>
      <c r="C631" s="5" t="s">
        <v>237</v>
      </c>
      <c r="D631" s="8" t="s">
        <v>239</v>
      </c>
      <c r="E631" s="9"/>
      <c r="F631" s="7"/>
      <c r="G631" s="13">
        <f t="shared" si="219"/>
        <v>580.87419999999997</v>
      </c>
      <c r="H631" s="16">
        <f t="shared" si="223"/>
        <v>580.87419999999997</v>
      </c>
      <c r="I631" s="16">
        <f t="shared" si="223"/>
        <v>0</v>
      </c>
      <c r="J631" s="13">
        <f t="shared" si="220"/>
        <v>580.87419999999997</v>
      </c>
      <c r="K631" s="16">
        <f t="shared" si="224"/>
        <v>580.87419999999997</v>
      </c>
      <c r="L631" s="16">
        <f t="shared" si="225"/>
        <v>0</v>
      </c>
      <c r="M631" s="13">
        <f t="shared" si="221"/>
        <v>580.87419999999997</v>
      </c>
      <c r="N631" s="16">
        <f t="shared" si="226"/>
        <v>580.87419999999997</v>
      </c>
      <c r="O631" s="16">
        <f t="shared" si="227"/>
        <v>0</v>
      </c>
    </row>
    <row r="632" spans="1:22" ht="33.75" x14ac:dyDescent="0.25">
      <c r="A632" s="1" t="s">
        <v>216</v>
      </c>
      <c r="B632" s="59">
        <v>854</v>
      </c>
      <c r="C632" s="5" t="s">
        <v>237</v>
      </c>
      <c r="D632" s="8" t="s">
        <v>239</v>
      </c>
      <c r="E632" s="8" t="s">
        <v>467</v>
      </c>
      <c r="F632" s="5"/>
      <c r="G632" s="13">
        <f t="shared" si="219"/>
        <v>580.87419999999997</v>
      </c>
      <c r="H632" s="16">
        <f t="shared" si="223"/>
        <v>580.87419999999997</v>
      </c>
      <c r="I632" s="16">
        <f t="shared" si="223"/>
        <v>0</v>
      </c>
      <c r="J632" s="13">
        <f t="shared" si="220"/>
        <v>580.87419999999997</v>
      </c>
      <c r="K632" s="16">
        <f t="shared" si="224"/>
        <v>580.87419999999997</v>
      </c>
      <c r="L632" s="16">
        <f t="shared" si="225"/>
        <v>0</v>
      </c>
      <c r="M632" s="13">
        <f t="shared" si="221"/>
        <v>580.87419999999997</v>
      </c>
      <c r="N632" s="16">
        <f t="shared" si="226"/>
        <v>580.87419999999997</v>
      </c>
      <c r="O632" s="16">
        <f t="shared" si="227"/>
        <v>0</v>
      </c>
    </row>
    <row r="633" spans="1:22" x14ac:dyDescent="0.25">
      <c r="A633" s="1" t="s">
        <v>17</v>
      </c>
      <c r="B633" s="59">
        <v>854</v>
      </c>
      <c r="C633" s="5" t="s">
        <v>237</v>
      </c>
      <c r="D633" s="8" t="s">
        <v>239</v>
      </c>
      <c r="E633" s="8" t="s">
        <v>468</v>
      </c>
      <c r="F633" s="5"/>
      <c r="G633" s="13">
        <f t="shared" si="219"/>
        <v>580.87419999999997</v>
      </c>
      <c r="H633" s="16">
        <f t="shared" si="223"/>
        <v>580.87419999999997</v>
      </c>
      <c r="I633" s="16">
        <f t="shared" si="223"/>
        <v>0</v>
      </c>
      <c r="J633" s="13">
        <f t="shared" si="220"/>
        <v>580.87419999999997</v>
      </c>
      <c r="K633" s="16">
        <f t="shared" si="224"/>
        <v>580.87419999999997</v>
      </c>
      <c r="L633" s="16">
        <f t="shared" si="225"/>
        <v>0</v>
      </c>
      <c r="M633" s="13">
        <f t="shared" si="221"/>
        <v>580.87419999999997</v>
      </c>
      <c r="N633" s="16">
        <f t="shared" si="226"/>
        <v>580.87419999999997</v>
      </c>
      <c r="O633" s="16">
        <f t="shared" si="227"/>
        <v>0</v>
      </c>
    </row>
    <row r="634" spans="1:22" ht="33.75" x14ac:dyDescent="0.25">
      <c r="A634" s="1" t="s">
        <v>217</v>
      </c>
      <c r="B634" s="59">
        <v>854</v>
      </c>
      <c r="C634" s="5" t="s">
        <v>237</v>
      </c>
      <c r="D634" s="8" t="s">
        <v>239</v>
      </c>
      <c r="E634" s="8" t="s">
        <v>469</v>
      </c>
      <c r="F634" s="5"/>
      <c r="G634" s="13">
        <f t="shared" si="219"/>
        <v>580.87419999999997</v>
      </c>
      <c r="H634" s="16">
        <f>H635+H638</f>
        <v>580.87419999999997</v>
      </c>
      <c r="I634" s="16">
        <f>I635+I638</f>
        <v>0</v>
      </c>
      <c r="J634" s="13">
        <f t="shared" si="220"/>
        <v>580.87419999999997</v>
      </c>
      <c r="K634" s="16">
        <f>K635+K638</f>
        <v>580.87419999999997</v>
      </c>
      <c r="L634" s="16">
        <f>L635+L638</f>
        <v>0</v>
      </c>
      <c r="M634" s="13">
        <f t="shared" si="221"/>
        <v>580.87419999999997</v>
      </c>
      <c r="N634" s="16">
        <f>N635+N638</f>
        <v>580.87419999999997</v>
      </c>
      <c r="O634" s="16">
        <f>O635+O638</f>
        <v>0</v>
      </c>
    </row>
    <row r="635" spans="1:22" ht="22.5" x14ac:dyDescent="0.25">
      <c r="A635" s="1" t="s">
        <v>218</v>
      </c>
      <c r="B635" s="59">
        <v>854</v>
      </c>
      <c r="C635" s="5" t="s">
        <v>237</v>
      </c>
      <c r="D635" s="8" t="s">
        <v>239</v>
      </c>
      <c r="E635" s="8" t="s">
        <v>470</v>
      </c>
      <c r="F635" s="5"/>
      <c r="G635" s="13">
        <f t="shared" si="219"/>
        <v>263.3</v>
      </c>
      <c r="H635" s="16">
        <f>H636+H637</f>
        <v>263.3</v>
      </c>
      <c r="I635" s="16">
        <f>I636+I637</f>
        <v>0</v>
      </c>
      <c r="J635" s="13">
        <f t="shared" si="220"/>
        <v>263.3</v>
      </c>
      <c r="K635" s="16">
        <f>K636+K637</f>
        <v>263.3</v>
      </c>
      <c r="L635" s="16">
        <f>L636+L637</f>
        <v>0</v>
      </c>
      <c r="M635" s="13">
        <f t="shared" si="221"/>
        <v>263.3</v>
      </c>
      <c r="N635" s="16">
        <f>N636+N637</f>
        <v>263.3</v>
      </c>
      <c r="O635" s="16">
        <f>O636+O637</f>
        <v>0</v>
      </c>
    </row>
    <row r="636" spans="1:22" ht="22.5" x14ac:dyDescent="0.25">
      <c r="A636" s="1" t="s">
        <v>8</v>
      </c>
      <c r="B636" s="59">
        <v>854</v>
      </c>
      <c r="C636" s="5" t="s">
        <v>237</v>
      </c>
      <c r="D636" s="8" t="s">
        <v>239</v>
      </c>
      <c r="E636" s="8" t="s">
        <v>470</v>
      </c>
      <c r="F636" s="5" t="s">
        <v>253</v>
      </c>
      <c r="G636" s="13">
        <f t="shared" si="219"/>
        <v>259.8</v>
      </c>
      <c r="H636" s="16">
        <v>259.8</v>
      </c>
      <c r="I636" s="16"/>
      <c r="J636" s="13">
        <f t="shared" si="220"/>
        <v>259.8</v>
      </c>
      <c r="K636" s="16">
        <v>259.8</v>
      </c>
      <c r="L636" s="16"/>
      <c r="M636" s="13">
        <f t="shared" si="221"/>
        <v>259.8</v>
      </c>
      <c r="N636" s="16">
        <v>259.8</v>
      </c>
      <c r="O636" s="16"/>
    </row>
    <row r="637" spans="1:22" ht="45" x14ac:dyDescent="0.25">
      <c r="A637" s="1" t="s">
        <v>219</v>
      </c>
      <c r="B637" s="59">
        <v>854</v>
      </c>
      <c r="C637" s="5" t="s">
        <v>237</v>
      </c>
      <c r="D637" s="8" t="s">
        <v>239</v>
      </c>
      <c r="E637" s="8" t="s">
        <v>470</v>
      </c>
      <c r="F637" s="5" t="s">
        <v>471</v>
      </c>
      <c r="G637" s="13">
        <f t="shared" si="219"/>
        <v>3.5</v>
      </c>
      <c r="H637" s="16">
        <v>3.5</v>
      </c>
      <c r="I637" s="16"/>
      <c r="J637" s="13">
        <f t="shared" si="220"/>
        <v>3.5</v>
      </c>
      <c r="K637" s="16">
        <v>3.5</v>
      </c>
      <c r="L637" s="16"/>
      <c r="M637" s="13">
        <f t="shared" si="221"/>
        <v>3.5</v>
      </c>
      <c r="N637" s="16">
        <v>3.5</v>
      </c>
      <c r="O637" s="16"/>
    </row>
    <row r="638" spans="1:22" x14ac:dyDescent="0.25">
      <c r="A638" s="1" t="s">
        <v>220</v>
      </c>
      <c r="B638" s="59">
        <v>854</v>
      </c>
      <c r="C638" s="5" t="s">
        <v>237</v>
      </c>
      <c r="D638" s="8" t="s">
        <v>239</v>
      </c>
      <c r="E638" s="8" t="s">
        <v>472</v>
      </c>
      <c r="F638" s="5"/>
      <c r="G638" s="13">
        <f t="shared" si="219"/>
        <v>317.57419999999996</v>
      </c>
      <c r="H638" s="16">
        <f>H639+H640+H641</f>
        <v>317.57419999999996</v>
      </c>
      <c r="I638" s="16">
        <f>I639+I640+I641</f>
        <v>0</v>
      </c>
      <c r="J638" s="13">
        <f t="shared" si="220"/>
        <v>317.57419999999996</v>
      </c>
      <c r="K638" s="16">
        <f>K639+K640+K641</f>
        <v>317.57419999999996</v>
      </c>
      <c r="L638" s="16">
        <f>L639+L640+L641</f>
        <v>0</v>
      </c>
      <c r="M638" s="13">
        <f t="shared" si="221"/>
        <v>317.57419999999996</v>
      </c>
      <c r="N638" s="16">
        <f>N639+N640+N641</f>
        <v>317.57419999999996</v>
      </c>
      <c r="O638" s="16">
        <f>O639+O640+O641</f>
        <v>0</v>
      </c>
    </row>
    <row r="639" spans="1:22" x14ac:dyDescent="0.25">
      <c r="A639" s="1" t="s">
        <v>42</v>
      </c>
      <c r="B639" s="59">
        <v>854</v>
      </c>
      <c r="C639" s="5" t="s">
        <v>237</v>
      </c>
      <c r="D639" s="8" t="s">
        <v>239</v>
      </c>
      <c r="E639" s="8" t="s">
        <v>472</v>
      </c>
      <c r="F639" s="5" t="s">
        <v>291</v>
      </c>
      <c r="G639" s="13">
        <f t="shared" si="219"/>
        <v>5.3759999999999994</v>
      </c>
      <c r="H639" s="16">
        <f>1.62+3.756</f>
        <v>5.3759999999999994</v>
      </c>
      <c r="I639" s="16"/>
      <c r="J639" s="13">
        <f t="shared" si="220"/>
        <v>5.3759999999999994</v>
      </c>
      <c r="K639" s="16">
        <f>1.62+3.756</f>
        <v>5.3759999999999994</v>
      </c>
      <c r="L639" s="16"/>
      <c r="M639" s="13">
        <f t="shared" si="221"/>
        <v>5.3759999999999994</v>
      </c>
      <c r="N639" s="16">
        <f>1.62+3.756</f>
        <v>5.3759999999999994</v>
      </c>
      <c r="O639" s="16"/>
    </row>
    <row r="640" spans="1:22" ht="22.5" x14ac:dyDescent="0.25">
      <c r="A640" s="1" t="s">
        <v>8</v>
      </c>
      <c r="B640" s="59">
        <v>854</v>
      </c>
      <c r="C640" s="5" t="s">
        <v>237</v>
      </c>
      <c r="D640" s="8" t="s">
        <v>239</v>
      </c>
      <c r="E640" s="8" t="s">
        <v>472</v>
      </c>
      <c r="F640" s="5" t="s">
        <v>253</v>
      </c>
      <c r="G640" s="13">
        <f t="shared" si="219"/>
        <v>251.20699999999999</v>
      </c>
      <c r="H640" s="16">
        <f>251.207</f>
        <v>251.20699999999999</v>
      </c>
      <c r="I640" s="16"/>
      <c r="J640" s="13">
        <f t="shared" si="220"/>
        <v>251.20699999999999</v>
      </c>
      <c r="K640" s="16">
        <f>251.207</f>
        <v>251.20699999999999</v>
      </c>
      <c r="L640" s="16"/>
      <c r="M640" s="13">
        <f t="shared" si="221"/>
        <v>251.20699999999999</v>
      </c>
      <c r="N640" s="16">
        <f>251.207</f>
        <v>251.20699999999999</v>
      </c>
      <c r="O640" s="16"/>
    </row>
    <row r="641" spans="1:22" x14ac:dyDescent="0.25">
      <c r="A641" s="1" t="s">
        <v>64</v>
      </c>
      <c r="B641" s="59">
        <v>854</v>
      </c>
      <c r="C641" s="5" t="s">
        <v>237</v>
      </c>
      <c r="D641" s="8" t="s">
        <v>239</v>
      </c>
      <c r="E641" s="8" t="s">
        <v>472</v>
      </c>
      <c r="F641" s="5" t="s">
        <v>307</v>
      </c>
      <c r="G641" s="13">
        <f t="shared" si="219"/>
        <v>60.991199999999999</v>
      </c>
      <c r="H641" s="16">
        <f>60.9912</f>
        <v>60.991199999999999</v>
      </c>
      <c r="I641" s="16"/>
      <c r="J641" s="13">
        <f t="shared" si="220"/>
        <v>60.991199999999999</v>
      </c>
      <c r="K641" s="16">
        <f>60.9912</f>
        <v>60.991199999999999</v>
      </c>
      <c r="L641" s="16"/>
      <c r="M641" s="13">
        <f t="shared" si="221"/>
        <v>60.991199999999999</v>
      </c>
      <c r="N641" s="16">
        <f>60.9912</f>
        <v>60.991199999999999</v>
      </c>
      <c r="O641" s="16"/>
    </row>
    <row r="642" spans="1:22" ht="22.5" x14ac:dyDescent="0.25">
      <c r="A642" s="50" t="s">
        <v>518</v>
      </c>
      <c r="B642" s="64">
        <v>856</v>
      </c>
      <c r="C642" s="3"/>
      <c r="D642" s="3"/>
      <c r="E642" s="3"/>
      <c r="F642" s="3"/>
      <c r="G642" s="22">
        <f>G644</f>
        <v>1354.65</v>
      </c>
      <c r="H642" s="49"/>
      <c r="I642" s="49"/>
      <c r="J642" s="22">
        <f>J644</f>
        <v>1362.45</v>
      </c>
      <c r="K642" s="49"/>
      <c r="L642" s="49"/>
      <c r="M642" s="22">
        <f>M644</f>
        <v>1362.45</v>
      </c>
      <c r="P642" s="20"/>
      <c r="Q642" s="20"/>
      <c r="R642" s="20"/>
      <c r="S642" s="20"/>
      <c r="T642" s="20"/>
      <c r="U642" s="20"/>
      <c r="V642" s="20"/>
    </row>
    <row r="643" spans="1:22" ht="33.75" x14ac:dyDescent="0.25">
      <c r="A643" s="24" t="s">
        <v>15</v>
      </c>
      <c r="B643" s="65">
        <v>856</v>
      </c>
      <c r="C643" s="25" t="s">
        <v>233</v>
      </c>
      <c r="D643" s="26" t="s">
        <v>236</v>
      </c>
      <c r="E643" s="51"/>
      <c r="F643" s="52"/>
      <c r="G643" s="13">
        <f>G644</f>
        <v>1354.65</v>
      </c>
      <c r="H643" s="13" t="e">
        <f>#REF!+#REF!+#REF!+#REF!+#REF!+#REF!+#REF!+#REF!+#REF!+#REF!+#REF!+#REF!+#REF!+#REF!+#REF!+#REF!+#REF!+#REF!+#REF!</f>
        <v>#REF!</v>
      </c>
      <c r="I643" s="3"/>
      <c r="J643" s="13">
        <f>J644</f>
        <v>1362.45</v>
      </c>
      <c r="K643" s="13" t="e">
        <f>#REF!+#REF!+#REF!+#REF!+#REF!+#REF!+#REF!+#REF!+#REF!+#REF!+#REF!+#REF!+#REF!+#REF!+#REF!+#REF!+#REF!</f>
        <v>#REF!</v>
      </c>
      <c r="L643" s="3"/>
      <c r="M643" s="13">
        <f>M644</f>
        <v>1362.45</v>
      </c>
      <c r="N643" s="20" t="e">
        <f>#REF!+#REF!+#REF!+#REF!+#REF!+#REF!+#REF!+#REF!+#REF!+#REF!+#REF!+#REF!+#REF!+#REF!+#REF!+#REF!+#REF!</f>
        <v>#REF!</v>
      </c>
    </row>
    <row r="644" spans="1:22" x14ac:dyDescent="0.25">
      <c r="A644" s="24" t="s">
        <v>519</v>
      </c>
      <c r="B644" s="65">
        <v>856</v>
      </c>
      <c r="C644" s="25" t="s">
        <v>233</v>
      </c>
      <c r="D644" s="26" t="s">
        <v>236</v>
      </c>
      <c r="E644" s="26" t="s">
        <v>520</v>
      </c>
      <c r="F644" s="25"/>
      <c r="G644" s="13">
        <f t="shared" ref="G644:G650" si="228">H644+I644</f>
        <v>1354.65</v>
      </c>
      <c r="H644" s="16">
        <f>H645</f>
        <v>1354.65</v>
      </c>
      <c r="I644" s="16">
        <f>I645</f>
        <v>0</v>
      </c>
      <c r="J644" s="13">
        <f t="shared" ref="J644:J650" si="229">K644+L644</f>
        <v>1362.45</v>
      </c>
      <c r="K644" s="16">
        <f>K645</f>
        <v>1362.45</v>
      </c>
      <c r="L644" s="16">
        <f>L645</f>
        <v>0</v>
      </c>
      <c r="M644" s="13">
        <f t="shared" ref="M644:M650" si="230">N644+O644</f>
        <v>1362.45</v>
      </c>
      <c r="N644" s="16">
        <f>N645</f>
        <v>1362.45</v>
      </c>
      <c r="O644" s="16">
        <f>O645</f>
        <v>0</v>
      </c>
    </row>
    <row r="645" spans="1:22" x14ac:dyDescent="0.25">
      <c r="A645" s="24" t="s">
        <v>521</v>
      </c>
      <c r="B645" s="65">
        <v>856</v>
      </c>
      <c r="C645" s="25" t="s">
        <v>233</v>
      </c>
      <c r="D645" s="26" t="s">
        <v>236</v>
      </c>
      <c r="E645" s="26" t="s">
        <v>522</v>
      </c>
      <c r="F645" s="25"/>
      <c r="G645" s="13">
        <f t="shared" si="228"/>
        <v>1354.65</v>
      </c>
      <c r="H645" s="16">
        <f>H646+H648</f>
        <v>1354.65</v>
      </c>
      <c r="I645" s="16">
        <f>I646+I648</f>
        <v>0</v>
      </c>
      <c r="J645" s="13">
        <f t="shared" si="229"/>
        <v>1362.45</v>
      </c>
      <c r="K645" s="16">
        <f>K646+K648</f>
        <v>1362.45</v>
      </c>
      <c r="L645" s="16">
        <f>L646+L648</f>
        <v>0</v>
      </c>
      <c r="M645" s="13">
        <f t="shared" si="230"/>
        <v>1362.45</v>
      </c>
      <c r="N645" s="16">
        <f>N646+N648</f>
        <v>1362.45</v>
      </c>
      <c r="O645" s="16">
        <f>O646+O648</f>
        <v>0</v>
      </c>
    </row>
    <row r="646" spans="1:22" ht="22.5" x14ac:dyDescent="0.25">
      <c r="A646" s="24" t="s">
        <v>4</v>
      </c>
      <c r="B646" s="65">
        <v>856</v>
      </c>
      <c r="C646" s="25" t="s">
        <v>233</v>
      </c>
      <c r="D646" s="26" t="s">
        <v>236</v>
      </c>
      <c r="E646" s="26" t="s">
        <v>523</v>
      </c>
      <c r="F646" s="25"/>
      <c r="G646" s="13">
        <f t="shared" si="228"/>
        <v>1314.65</v>
      </c>
      <c r="H646" s="16">
        <f>H647</f>
        <v>1314.65</v>
      </c>
      <c r="I646" s="16">
        <f>I647</f>
        <v>0</v>
      </c>
      <c r="J646" s="13">
        <f t="shared" si="229"/>
        <v>1362.45</v>
      </c>
      <c r="K646" s="16">
        <f>K647</f>
        <v>1362.45</v>
      </c>
      <c r="L646" s="16">
        <f>L647</f>
        <v>0</v>
      </c>
      <c r="M646" s="13">
        <f t="shared" si="230"/>
        <v>1362.45</v>
      </c>
      <c r="N646" s="16">
        <f>N647</f>
        <v>1362.45</v>
      </c>
      <c r="O646" s="16">
        <f>O647</f>
        <v>0</v>
      </c>
    </row>
    <row r="647" spans="1:22" ht="22.5" x14ac:dyDescent="0.25">
      <c r="A647" s="24" t="s">
        <v>5</v>
      </c>
      <c r="B647" s="65">
        <v>856</v>
      </c>
      <c r="C647" s="25" t="s">
        <v>233</v>
      </c>
      <c r="D647" s="26" t="s">
        <v>236</v>
      </c>
      <c r="E647" s="26" t="s">
        <v>523</v>
      </c>
      <c r="F647" s="25" t="s">
        <v>249</v>
      </c>
      <c r="G647" s="13">
        <f t="shared" si="228"/>
        <v>1314.65</v>
      </c>
      <c r="H647" s="16">
        <f>866.2+260.4+181.15+54.7-47.8</f>
        <v>1314.65</v>
      </c>
      <c r="I647" s="16"/>
      <c r="J647" s="13">
        <f t="shared" si="229"/>
        <v>1362.45</v>
      </c>
      <c r="K647" s="16">
        <v>1362.45</v>
      </c>
      <c r="L647" s="16"/>
      <c r="M647" s="13">
        <f t="shared" si="230"/>
        <v>1362.45</v>
      </c>
      <c r="N647" s="16">
        <v>1362.45</v>
      </c>
      <c r="O647" s="16"/>
    </row>
    <row r="648" spans="1:22" ht="22.5" x14ac:dyDescent="0.25">
      <c r="A648" s="24" t="s">
        <v>7</v>
      </c>
      <c r="B648" s="65">
        <v>856</v>
      </c>
      <c r="C648" s="25" t="s">
        <v>233</v>
      </c>
      <c r="D648" s="26" t="s">
        <v>236</v>
      </c>
      <c r="E648" s="26" t="s">
        <v>524</v>
      </c>
      <c r="F648" s="25"/>
      <c r="G648" s="13">
        <f t="shared" si="228"/>
        <v>40</v>
      </c>
      <c r="H648" s="16">
        <f>H650+H649</f>
        <v>40</v>
      </c>
      <c r="I648" s="16">
        <f>I650+I649</f>
        <v>0</v>
      </c>
      <c r="J648" s="13">
        <f t="shared" si="229"/>
        <v>0</v>
      </c>
      <c r="K648" s="16">
        <f>K650+K649</f>
        <v>0</v>
      </c>
      <c r="L648" s="16">
        <f>L650+L649</f>
        <v>0</v>
      </c>
      <c r="M648" s="13">
        <f t="shared" si="230"/>
        <v>0</v>
      </c>
      <c r="N648" s="16">
        <f>N650+N649</f>
        <v>0</v>
      </c>
      <c r="O648" s="16">
        <f>O650+O649</f>
        <v>0</v>
      </c>
    </row>
    <row r="649" spans="1:22" ht="22.5" x14ac:dyDescent="0.25">
      <c r="A649" s="24" t="s">
        <v>8</v>
      </c>
      <c r="B649" s="65">
        <v>856</v>
      </c>
      <c r="C649" s="25" t="s">
        <v>233</v>
      </c>
      <c r="D649" s="26" t="s">
        <v>236</v>
      </c>
      <c r="E649" s="26" t="s">
        <v>524</v>
      </c>
      <c r="F649" s="25" t="s">
        <v>253</v>
      </c>
      <c r="G649" s="13">
        <f t="shared" si="228"/>
        <v>38</v>
      </c>
      <c r="H649" s="16">
        <v>38</v>
      </c>
      <c r="I649" s="16"/>
      <c r="J649" s="13">
        <f t="shared" si="229"/>
        <v>0</v>
      </c>
      <c r="K649" s="16">
        <v>0</v>
      </c>
      <c r="L649" s="16"/>
      <c r="M649" s="13">
        <f t="shared" si="230"/>
        <v>0</v>
      </c>
      <c r="N649" s="16">
        <v>0</v>
      </c>
      <c r="O649" s="16"/>
    </row>
    <row r="650" spans="1:22" x14ac:dyDescent="0.25">
      <c r="A650" s="24" t="s">
        <v>10</v>
      </c>
      <c r="B650" s="65">
        <v>856</v>
      </c>
      <c r="C650" s="25" t="s">
        <v>233</v>
      </c>
      <c r="D650" s="26" t="s">
        <v>236</v>
      </c>
      <c r="E650" s="26" t="s">
        <v>524</v>
      </c>
      <c r="F650" s="25" t="s">
        <v>255</v>
      </c>
      <c r="G650" s="13">
        <f t="shared" si="228"/>
        <v>2</v>
      </c>
      <c r="H650" s="16">
        <v>2</v>
      </c>
      <c r="I650" s="16"/>
      <c r="J650" s="13">
        <f t="shared" si="229"/>
        <v>0</v>
      </c>
      <c r="K650" s="16">
        <v>0</v>
      </c>
      <c r="L650" s="16"/>
      <c r="M650" s="13">
        <f t="shared" si="230"/>
        <v>0</v>
      </c>
      <c r="N650" s="16">
        <v>0</v>
      </c>
      <c r="O650" s="16"/>
    </row>
    <row r="651" spans="1:22" x14ac:dyDescent="0.25">
      <c r="A651" s="3"/>
      <c r="B651" s="66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</row>
    <row r="652" spans="1:22" x14ac:dyDescent="0.25">
      <c r="N652" s="20"/>
    </row>
    <row r="653" spans="1:22" x14ac:dyDescent="0.25">
      <c r="G653" s="20"/>
      <c r="J653" s="20"/>
      <c r="M653" s="20"/>
    </row>
    <row r="654" spans="1:22" x14ac:dyDescent="0.25">
      <c r="G654" s="20"/>
      <c r="J654" s="20"/>
      <c r="M654" s="20"/>
    </row>
  </sheetData>
  <mergeCells count="11">
    <mergeCell ref="E3:M3"/>
    <mergeCell ref="E2:M2"/>
    <mergeCell ref="A7:M7"/>
    <mergeCell ref="G9:M9"/>
    <mergeCell ref="A9:A10"/>
    <mergeCell ref="C9:C10"/>
    <mergeCell ref="D9:D10"/>
    <mergeCell ref="E9:E10"/>
    <mergeCell ref="F9:F10"/>
    <mergeCell ref="J8:M8"/>
    <mergeCell ref="F4:M4"/>
  </mergeCells>
  <pageMargins left="1.1023622047244095" right="0.51181102362204722" top="0.55118110236220474" bottom="0.55118110236220474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Budget_Inna1</dc:creator>
  <cp:lastModifiedBy>Budget_Inna1</cp:lastModifiedBy>
  <cp:lastPrinted>2024-11-12T06:51:42Z</cp:lastPrinted>
  <dcterms:created xsi:type="dcterms:W3CDTF">2024-10-14T09:36:23Z</dcterms:created>
  <dcterms:modified xsi:type="dcterms:W3CDTF">2024-11-12T06:51:45Z</dcterms:modified>
</cp:coreProperties>
</file>